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ladmin/Documents/地質学雑誌/2022掲載・投稿/掲載・公開すみ/129巻済み/GEOSOC-2022-036.R2山元/JSTAGEデータ/"/>
    </mc:Choice>
  </mc:AlternateContent>
  <xr:revisionPtr revIDLastSave="0" documentId="13_ncr:1_{4A48B384-84BE-7C43-911B-A2E68FA9B660}" xr6:coauthVersionLast="47" xr6:coauthVersionMax="47" xr10:uidLastSave="{00000000-0000-0000-0000-000000000000}"/>
  <bookViews>
    <workbookView xWindow="6720" yWindow="3020" windowWidth="27900" windowHeight="16940" xr2:uid="{23D345C0-AA3D-CF4D-B299-F6BD40363212}"/>
  </bookViews>
  <sheets>
    <sheet name="S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70" i="1" l="1"/>
  <c r="S170" i="1"/>
  <c r="T169" i="1"/>
  <c r="S169" i="1"/>
  <c r="T166" i="1"/>
  <c r="S166" i="1"/>
  <c r="P166" i="1"/>
  <c r="I166" i="1"/>
  <c r="Q166" i="1" s="1"/>
  <c r="T165" i="1"/>
  <c r="S165" i="1"/>
  <c r="Q165" i="1"/>
  <c r="P165" i="1"/>
  <c r="I165" i="1"/>
  <c r="P164" i="1"/>
  <c r="I164" i="1"/>
  <c r="T164" i="1" s="1"/>
  <c r="S163" i="1"/>
  <c r="Q163" i="1"/>
  <c r="P163" i="1"/>
  <c r="I163" i="1"/>
  <c r="T163" i="1" s="1"/>
  <c r="P160" i="1"/>
  <c r="I160" i="1"/>
  <c r="T160" i="1" s="1"/>
  <c r="P159" i="1"/>
  <c r="I159" i="1"/>
  <c r="S159" i="1" s="1"/>
  <c r="P158" i="1"/>
  <c r="I158" i="1"/>
  <c r="P157" i="1"/>
  <c r="I157" i="1"/>
  <c r="T157" i="1" s="1"/>
  <c r="P156" i="1"/>
  <c r="I156" i="1"/>
  <c r="T156" i="1" s="1"/>
  <c r="P155" i="1"/>
  <c r="I155" i="1"/>
  <c r="S155" i="1" s="1"/>
  <c r="P154" i="1"/>
  <c r="I154" i="1"/>
  <c r="T154" i="1" s="1"/>
  <c r="P153" i="1"/>
  <c r="Q153" i="1" s="1"/>
  <c r="I153" i="1"/>
  <c r="S153" i="1" s="1"/>
  <c r="P152" i="1"/>
  <c r="I152" i="1"/>
  <c r="T152" i="1" s="1"/>
  <c r="S151" i="1"/>
  <c r="P151" i="1"/>
  <c r="I151" i="1"/>
  <c r="T151" i="1" s="1"/>
  <c r="P150" i="1"/>
  <c r="I150" i="1"/>
  <c r="T150" i="1" s="1"/>
  <c r="P149" i="1"/>
  <c r="I149" i="1"/>
  <c r="T149" i="1" s="1"/>
  <c r="P148" i="1"/>
  <c r="I148" i="1"/>
  <c r="T148" i="1" s="1"/>
  <c r="P147" i="1"/>
  <c r="I147" i="1"/>
  <c r="S147" i="1" s="1"/>
  <c r="T144" i="1"/>
  <c r="S144" i="1"/>
  <c r="Q144" i="1"/>
  <c r="T143" i="1"/>
  <c r="S143" i="1"/>
  <c r="Q143" i="1"/>
  <c r="T140" i="1"/>
  <c r="S140" i="1"/>
  <c r="Q140" i="1"/>
  <c r="T139" i="1"/>
  <c r="S139" i="1"/>
  <c r="Q139" i="1"/>
  <c r="T138" i="1"/>
  <c r="S138" i="1"/>
  <c r="Q138" i="1"/>
  <c r="T137" i="1"/>
  <c r="S137" i="1"/>
  <c r="Q137" i="1"/>
  <c r="T136" i="1"/>
  <c r="S136" i="1"/>
  <c r="Q136" i="1"/>
  <c r="T135" i="1"/>
  <c r="S135" i="1"/>
  <c r="Q135" i="1"/>
  <c r="T134" i="1"/>
  <c r="S134" i="1"/>
  <c r="Q134" i="1"/>
  <c r="T133" i="1"/>
  <c r="S133" i="1"/>
  <c r="Q133" i="1"/>
  <c r="T132" i="1"/>
  <c r="S132" i="1"/>
  <c r="Q132" i="1"/>
  <c r="T131" i="1"/>
  <c r="S131" i="1"/>
  <c r="Q131" i="1"/>
  <c r="T128" i="1"/>
  <c r="S128" i="1"/>
  <c r="Q128" i="1"/>
  <c r="T127" i="1"/>
  <c r="S127" i="1"/>
  <c r="Q127" i="1"/>
  <c r="T126" i="1"/>
  <c r="S126" i="1"/>
  <c r="Q126" i="1"/>
  <c r="T125" i="1"/>
  <c r="S125" i="1"/>
  <c r="Q125" i="1"/>
  <c r="T124" i="1"/>
  <c r="S124" i="1"/>
  <c r="Q124" i="1"/>
  <c r="T123" i="1"/>
  <c r="S123" i="1"/>
  <c r="Q123" i="1"/>
  <c r="T122" i="1"/>
  <c r="S122" i="1"/>
  <c r="Q122" i="1"/>
  <c r="T121" i="1"/>
  <c r="S121" i="1"/>
  <c r="Q121" i="1"/>
  <c r="T120" i="1"/>
  <c r="S120" i="1"/>
  <c r="Q120" i="1"/>
  <c r="T119" i="1"/>
  <c r="S119" i="1"/>
  <c r="Q119" i="1"/>
  <c r="T118" i="1"/>
  <c r="S118" i="1"/>
  <c r="Q118" i="1"/>
  <c r="T115" i="1"/>
  <c r="S115" i="1"/>
  <c r="Q115" i="1"/>
  <c r="T114" i="1"/>
  <c r="S114" i="1"/>
  <c r="Q114" i="1"/>
  <c r="T113" i="1"/>
  <c r="S113" i="1"/>
  <c r="Q113" i="1"/>
  <c r="T112" i="1"/>
  <c r="S112" i="1"/>
  <c r="Q112" i="1"/>
  <c r="T111" i="1"/>
  <c r="S111" i="1"/>
  <c r="Q111" i="1"/>
  <c r="T110" i="1"/>
  <c r="S110" i="1"/>
  <c r="Q110" i="1"/>
  <c r="T109" i="1"/>
  <c r="S109" i="1"/>
  <c r="Q109" i="1"/>
  <c r="T108" i="1"/>
  <c r="S108" i="1"/>
  <c r="Q108" i="1"/>
  <c r="T105" i="1"/>
  <c r="S105" i="1"/>
  <c r="Q105" i="1"/>
  <c r="T104" i="1"/>
  <c r="S104" i="1"/>
  <c r="Q104" i="1"/>
  <c r="T103" i="1"/>
  <c r="S103" i="1"/>
  <c r="Q103" i="1"/>
  <c r="T102" i="1"/>
  <c r="S102" i="1"/>
  <c r="Q102" i="1"/>
  <c r="T101" i="1"/>
  <c r="S101" i="1"/>
  <c r="Q101" i="1"/>
  <c r="T100" i="1"/>
  <c r="S100" i="1"/>
  <c r="Q100" i="1"/>
  <c r="T99" i="1"/>
  <c r="S99" i="1"/>
  <c r="Q99" i="1"/>
  <c r="T98" i="1"/>
  <c r="S98" i="1"/>
  <c r="Q98" i="1"/>
  <c r="T97" i="1"/>
  <c r="S97" i="1"/>
  <c r="Q97" i="1"/>
  <c r="T94" i="1"/>
  <c r="S94" i="1"/>
  <c r="Q94" i="1"/>
  <c r="T93" i="1"/>
  <c r="S93" i="1"/>
  <c r="Q93" i="1"/>
  <c r="T92" i="1"/>
  <c r="S92" i="1"/>
  <c r="Q92" i="1"/>
  <c r="T91" i="1"/>
  <c r="S91" i="1"/>
  <c r="Q91" i="1"/>
  <c r="T90" i="1"/>
  <c r="S90" i="1"/>
  <c r="Q90" i="1"/>
  <c r="T89" i="1"/>
  <c r="S89" i="1"/>
  <c r="Q89" i="1"/>
  <c r="T88" i="1"/>
  <c r="S88" i="1"/>
  <c r="Q88" i="1"/>
  <c r="T87" i="1"/>
  <c r="S87" i="1"/>
  <c r="Q87" i="1"/>
  <c r="T86" i="1"/>
  <c r="S86" i="1"/>
  <c r="Q86" i="1"/>
  <c r="T85" i="1"/>
  <c r="S85" i="1"/>
  <c r="Q85" i="1"/>
  <c r="T84" i="1"/>
  <c r="S84" i="1"/>
  <c r="Q84" i="1"/>
  <c r="T83" i="1"/>
  <c r="S83" i="1"/>
  <c r="Q83" i="1"/>
  <c r="T82" i="1"/>
  <c r="S82" i="1"/>
  <c r="Q82" i="1"/>
  <c r="T81" i="1"/>
  <c r="S81" i="1"/>
  <c r="Q81" i="1"/>
  <c r="T80" i="1"/>
  <c r="S80" i="1"/>
  <c r="Q80" i="1"/>
  <c r="T79" i="1"/>
  <c r="S79" i="1"/>
  <c r="Q79" i="1"/>
  <c r="T78" i="1"/>
  <c r="S78" i="1"/>
  <c r="Q78" i="1"/>
  <c r="T77" i="1"/>
  <c r="S77" i="1"/>
  <c r="Q77" i="1"/>
  <c r="T76" i="1"/>
  <c r="S76" i="1"/>
  <c r="Q76" i="1"/>
  <c r="T75" i="1"/>
  <c r="S75" i="1"/>
  <c r="Q75" i="1"/>
  <c r="T74" i="1"/>
  <c r="S74" i="1"/>
  <c r="Q74" i="1"/>
  <c r="T73" i="1"/>
  <c r="S73" i="1"/>
  <c r="Q73" i="1"/>
  <c r="T72" i="1"/>
  <c r="S72" i="1"/>
  <c r="Q72" i="1"/>
  <c r="T71" i="1"/>
  <c r="S71" i="1"/>
  <c r="Q71" i="1"/>
  <c r="T70" i="1"/>
  <c r="S70" i="1"/>
  <c r="Q70" i="1"/>
  <c r="T69" i="1"/>
  <c r="S69" i="1"/>
  <c r="Q69" i="1"/>
  <c r="T68" i="1"/>
  <c r="S68" i="1"/>
  <c r="Q68" i="1"/>
  <c r="T67" i="1"/>
  <c r="S67" i="1"/>
  <c r="Q67" i="1"/>
  <c r="T66" i="1"/>
  <c r="S66" i="1"/>
  <c r="Q66" i="1"/>
  <c r="T65" i="1"/>
  <c r="S65" i="1"/>
  <c r="Q65" i="1"/>
  <c r="T64" i="1"/>
  <c r="S64" i="1"/>
  <c r="Q64" i="1"/>
  <c r="T63" i="1"/>
  <c r="S63" i="1"/>
  <c r="Q63" i="1"/>
  <c r="T62" i="1"/>
  <c r="S62" i="1"/>
  <c r="Q62" i="1"/>
  <c r="T61" i="1"/>
  <c r="S61" i="1"/>
  <c r="Q61" i="1"/>
  <c r="T60" i="1"/>
  <c r="S60" i="1"/>
  <c r="Q60" i="1"/>
  <c r="T59" i="1"/>
  <c r="S59" i="1"/>
  <c r="Q59" i="1"/>
  <c r="T58" i="1"/>
  <c r="S58" i="1"/>
  <c r="Q58" i="1"/>
  <c r="T57" i="1"/>
  <c r="S57" i="1"/>
  <c r="Q57" i="1"/>
  <c r="T56" i="1"/>
  <c r="S56" i="1"/>
  <c r="Q56" i="1"/>
  <c r="T55" i="1"/>
  <c r="S55" i="1"/>
  <c r="Q55" i="1"/>
  <c r="T52" i="1"/>
  <c r="S52" i="1"/>
  <c r="T51" i="1"/>
  <c r="S51" i="1"/>
  <c r="T50" i="1"/>
  <c r="S50" i="1"/>
  <c r="T49" i="1"/>
  <c r="S49" i="1"/>
  <c r="T48" i="1"/>
  <c r="S48" i="1"/>
  <c r="T47" i="1"/>
  <c r="S47" i="1"/>
  <c r="T46" i="1"/>
  <c r="S46" i="1"/>
  <c r="T45" i="1"/>
  <c r="S45" i="1"/>
  <c r="T44" i="1"/>
  <c r="S44" i="1"/>
  <c r="T42" i="1"/>
  <c r="S42" i="1"/>
  <c r="T41" i="1"/>
  <c r="S41" i="1"/>
  <c r="T40" i="1"/>
  <c r="S40" i="1"/>
  <c r="T39" i="1"/>
  <c r="S39" i="1"/>
  <c r="T36" i="1"/>
  <c r="S36" i="1"/>
  <c r="Q36" i="1"/>
  <c r="T35" i="1"/>
  <c r="S35" i="1"/>
  <c r="Q35" i="1"/>
  <c r="T34" i="1"/>
  <c r="S34" i="1"/>
  <c r="Q34" i="1"/>
  <c r="T33" i="1"/>
  <c r="S33" i="1"/>
  <c r="Q33" i="1"/>
  <c r="T32" i="1"/>
  <c r="S32" i="1"/>
  <c r="Q32" i="1"/>
  <c r="T31" i="1"/>
  <c r="S31" i="1"/>
  <c r="Q31" i="1"/>
  <c r="T30" i="1"/>
  <c r="S30" i="1"/>
  <c r="Q30" i="1"/>
  <c r="T29" i="1"/>
  <c r="S29" i="1"/>
  <c r="Q29" i="1"/>
  <c r="T28" i="1"/>
  <c r="S28" i="1"/>
  <c r="Q28" i="1"/>
  <c r="T27" i="1"/>
  <c r="S27" i="1"/>
  <c r="Q27" i="1"/>
  <c r="T26" i="1"/>
  <c r="S26" i="1"/>
  <c r="Q26" i="1"/>
  <c r="T25" i="1"/>
  <c r="S25" i="1"/>
  <c r="Q25" i="1"/>
  <c r="T24" i="1"/>
  <c r="S24" i="1"/>
  <c r="Q24" i="1"/>
  <c r="T23" i="1"/>
  <c r="S23" i="1"/>
  <c r="Q23" i="1"/>
  <c r="T22" i="1"/>
  <c r="S22" i="1"/>
  <c r="Q22" i="1"/>
  <c r="T21" i="1"/>
  <c r="S21" i="1"/>
  <c r="Q21" i="1"/>
  <c r="T20" i="1"/>
  <c r="S20" i="1"/>
  <c r="Q20" i="1"/>
  <c r="T19" i="1"/>
  <c r="S19" i="1"/>
  <c r="Q19" i="1"/>
  <c r="T18" i="1"/>
  <c r="S18" i="1"/>
  <c r="Q18" i="1"/>
  <c r="T17" i="1"/>
  <c r="S17" i="1"/>
  <c r="Q17" i="1"/>
  <c r="T16" i="1"/>
  <c r="S16" i="1"/>
  <c r="Q16" i="1"/>
  <c r="T15" i="1"/>
  <c r="S15" i="1"/>
  <c r="Q15" i="1"/>
  <c r="T14" i="1"/>
  <c r="S14" i="1"/>
  <c r="Q14" i="1"/>
  <c r="T13" i="1"/>
  <c r="S13" i="1"/>
  <c r="Q13" i="1"/>
  <c r="T12" i="1"/>
  <c r="S12" i="1"/>
  <c r="Q12" i="1"/>
  <c r="T11" i="1"/>
  <c r="S11" i="1"/>
  <c r="Q11" i="1"/>
  <c r="T10" i="1"/>
  <c r="S10" i="1"/>
  <c r="Q10" i="1"/>
  <c r="T9" i="1"/>
  <c r="S9" i="1"/>
  <c r="Q9" i="1"/>
  <c r="T8" i="1"/>
  <c r="S8" i="1"/>
  <c r="Q8" i="1"/>
  <c r="T7" i="1"/>
  <c r="S7" i="1"/>
  <c r="Q7" i="1"/>
  <c r="T6" i="1"/>
  <c r="S6" i="1"/>
  <c r="Q6" i="1"/>
  <c r="T5" i="1"/>
  <c r="S5" i="1"/>
  <c r="Q5" i="1"/>
  <c r="Q150" i="1" l="1"/>
  <c r="S150" i="1"/>
  <c r="S157" i="1"/>
  <c r="Q158" i="1"/>
  <c r="Q149" i="1"/>
  <c r="S149" i="1"/>
  <c r="T155" i="1"/>
  <c r="Q152" i="1"/>
  <c r="Q159" i="1"/>
  <c r="Q156" i="1"/>
  <c r="Q155" i="1"/>
  <c r="S156" i="1"/>
  <c r="Q147" i="1"/>
  <c r="T158" i="1"/>
  <c r="T147" i="1"/>
  <c r="Q151" i="1"/>
  <c r="S152" i="1"/>
  <c r="T153" i="1"/>
  <c r="Q157" i="1"/>
  <c r="S158" i="1"/>
  <c r="T159" i="1"/>
  <c r="Q164" i="1"/>
  <c r="S164" i="1"/>
  <c r="Q148" i="1"/>
  <c r="Q154" i="1"/>
  <c r="Q160" i="1"/>
  <c r="S148" i="1"/>
  <c r="S154" i="1"/>
  <c r="S160" i="1"/>
</calcChain>
</file>

<file path=xl/sharedStrings.xml><?xml version="1.0" encoding="utf-8"?>
<sst xmlns="http://schemas.openxmlformats.org/spreadsheetml/2006/main" count="2851" uniqueCount="201">
  <si>
    <t>ID No.</t>
    <phoneticPr fontId="4"/>
  </si>
  <si>
    <t>Sample ID</t>
    <phoneticPr fontId="4"/>
  </si>
  <si>
    <t>Unit</t>
    <phoneticPr fontId="1"/>
  </si>
  <si>
    <t>Rocl type</t>
    <phoneticPr fontId="1"/>
  </si>
  <si>
    <t>SiO2</t>
  </si>
  <si>
    <t>TiO2</t>
  </si>
  <si>
    <t>Al2O3</t>
  </si>
  <si>
    <t>FeO (T)</t>
    <phoneticPr fontId="1"/>
  </si>
  <si>
    <t>MnO</t>
  </si>
  <si>
    <t>MgO</t>
  </si>
  <si>
    <t>CaO</t>
  </si>
  <si>
    <t>Na2O</t>
  </si>
  <si>
    <t>K2O</t>
  </si>
  <si>
    <t>P2O5</t>
  </si>
  <si>
    <t>LOI</t>
    <phoneticPr fontId="1"/>
  </si>
  <si>
    <t>Total</t>
  </si>
  <si>
    <t>FeO*/MgO</t>
    <phoneticPr fontId="1"/>
  </si>
  <si>
    <t>Al2O3/FeO*</t>
    <phoneticPr fontId="1"/>
  </si>
  <si>
    <t>V</t>
  </si>
  <si>
    <t>Cr</t>
  </si>
  <si>
    <t>Ni</t>
    <phoneticPr fontId="1"/>
  </si>
  <si>
    <t>Rb</t>
  </si>
  <si>
    <t>Sr</t>
  </si>
  <si>
    <t>Y</t>
  </si>
  <si>
    <t>Zr</t>
  </si>
  <si>
    <t>Nb</t>
  </si>
  <si>
    <t>Cs</t>
  </si>
  <si>
    <t>Ba</t>
  </si>
  <si>
    <t>La</t>
  </si>
  <si>
    <t>Ce</t>
  </si>
  <si>
    <t>Pr</t>
  </si>
  <si>
    <t>Nd</t>
  </si>
  <si>
    <t>Sm</t>
  </si>
  <si>
    <t>Eu</t>
  </si>
  <si>
    <t>Gd</t>
  </si>
  <si>
    <t>Tb</t>
  </si>
  <si>
    <t>Dy</t>
  </si>
  <si>
    <t>Ho</t>
  </si>
  <si>
    <t>Er</t>
  </si>
  <si>
    <t>Tm</t>
  </si>
  <si>
    <t>Yb</t>
  </si>
  <si>
    <t>Lu</t>
  </si>
  <si>
    <t>Hf</t>
  </si>
  <si>
    <t>Ta</t>
  </si>
  <si>
    <t>Pb</t>
  </si>
  <si>
    <t>Th</t>
  </si>
  <si>
    <t>U</t>
  </si>
  <si>
    <t>87Sr/86Sr</t>
  </si>
  <si>
    <t>143Nd/144Nd</t>
  </si>
  <si>
    <t>208Pb/204Pb</t>
  </si>
  <si>
    <t>207Pb/204Pb</t>
  </si>
  <si>
    <t>206Pb/204Pb</t>
  </si>
  <si>
    <t>%</t>
    <phoneticPr fontId="1"/>
  </si>
  <si>
    <t>ppm</t>
    <phoneticPr fontId="1"/>
  </si>
  <si>
    <t>Yamamoto and Hoang (2009)</t>
    <phoneticPr fontId="4"/>
  </si>
  <si>
    <t>T101</t>
  </si>
  <si>
    <t>Tenmyosan Volcanic Rocks</t>
    <phoneticPr fontId="1"/>
  </si>
  <si>
    <t>basalt</t>
    <phoneticPr fontId="1"/>
  </si>
  <si>
    <t>-</t>
  </si>
  <si>
    <t>T102</t>
  </si>
  <si>
    <t>T103</t>
  </si>
  <si>
    <t>T104</t>
  </si>
  <si>
    <t>T105</t>
  </si>
  <si>
    <t>T106</t>
  </si>
  <si>
    <t>T107</t>
  </si>
  <si>
    <t>basaltic andesite</t>
    <phoneticPr fontId="1"/>
  </si>
  <si>
    <t>T108</t>
  </si>
  <si>
    <t>R101</t>
  </si>
  <si>
    <t>Ryozen Formation</t>
    <phoneticPr fontId="1"/>
  </si>
  <si>
    <t>R102</t>
  </si>
  <si>
    <t>R103</t>
  </si>
  <si>
    <t>R104</t>
  </si>
  <si>
    <t>R105</t>
  </si>
  <si>
    <t>R106</t>
  </si>
  <si>
    <t>R107</t>
  </si>
  <si>
    <t>R108</t>
  </si>
  <si>
    <t>R201</t>
  </si>
  <si>
    <t>R202</t>
  </si>
  <si>
    <t>R203</t>
  </si>
  <si>
    <t>andesite</t>
    <phoneticPr fontId="1"/>
  </si>
  <si>
    <t>R204</t>
  </si>
  <si>
    <t>R301</t>
  </si>
  <si>
    <t>adakite</t>
    <phoneticPr fontId="1"/>
  </si>
  <si>
    <t>R302</t>
  </si>
  <si>
    <t>R303</t>
  </si>
  <si>
    <t>R304</t>
  </si>
  <si>
    <t>R305</t>
  </si>
  <si>
    <t>N102</t>
  </si>
  <si>
    <t>Nodegamiyama HMA</t>
    <phoneticPr fontId="1"/>
  </si>
  <si>
    <t>high-Mg andesite</t>
    <phoneticPr fontId="1"/>
  </si>
  <si>
    <t>N103</t>
  </si>
  <si>
    <t>N104</t>
  </si>
  <si>
    <t>N107</t>
  </si>
  <si>
    <t>N105</t>
  </si>
  <si>
    <t>N106</t>
  </si>
  <si>
    <t>N108</t>
  </si>
  <si>
    <t>Hoang et al. (2009)</t>
    <phoneticPr fontId="1"/>
  </si>
  <si>
    <t>CS01</t>
  </si>
  <si>
    <t>Senninzuka Formation</t>
    <phoneticPr fontId="1"/>
  </si>
  <si>
    <t>CS02</t>
  </si>
  <si>
    <t>CS03</t>
  </si>
  <si>
    <t>CS04</t>
  </si>
  <si>
    <t>CS04 (2)</t>
  </si>
  <si>
    <t>-</t>
    <phoneticPr fontId="1"/>
  </si>
  <si>
    <t>CS05</t>
  </si>
  <si>
    <t>CS06</t>
  </si>
  <si>
    <t>CS07</t>
  </si>
  <si>
    <t>CS08</t>
  </si>
  <si>
    <t>CS09</t>
  </si>
  <si>
    <t>CS10</t>
  </si>
  <si>
    <t>CS11</t>
  </si>
  <si>
    <t>CS12</t>
  </si>
  <si>
    <t>CS13</t>
  </si>
  <si>
    <t>Shimizu (2016; 2017)</t>
    <phoneticPr fontId="1"/>
  </si>
  <si>
    <t>Mtg-01</t>
  </si>
  <si>
    <t>Motegi Formation</t>
    <phoneticPr fontId="1"/>
  </si>
  <si>
    <t>Mtg-02</t>
  </si>
  <si>
    <t>Yamauchi Formation</t>
    <phoneticPr fontId="1"/>
  </si>
  <si>
    <t>Mtg-03</t>
  </si>
  <si>
    <t>Mtg-04</t>
  </si>
  <si>
    <t>Mtg-06</t>
  </si>
  <si>
    <t>Mtg-08</t>
  </si>
  <si>
    <t>M-01</t>
  </si>
  <si>
    <t>Myogazawa Formation</t>
    <phoneticPr fontId="1"/>
  </si>
  <si>
    <t>M-02</t>
  </si>
  <si>
    <t>M-03</t>
  </si>
  <si>
    <t>M-04</t>
  </si>
  <si>
    <t>M-05</t>
  </si>
  <si>
    <t>K-01</t>
  </si>
  <si>
    <t>Kazamiyamada Formation</t>
    <phoneticPr fontId="1"/>
  </si>
  <si>
    <t>K-02</t>
  </si>
  <si>
    <t>K-03</t>
  </si>
  <si>
    <t>K-04</t>
  </si>
  <si>
    <t>K-05</t>
  </si>
  <si>
    <t>K-06</t>
  </si>
  <si>
    <t>dacite</t>
    <phoneticPr fontId="1"/>
  </si>
  <si>
    <t>K-07</t>
  </si>
  <si>
    <t>K-08</t>
  </si>
  <si>
    <t>K-09</t>
  </si>
  <si>
    <t>K-10</t>
  </si>
  <si>
    <t>K-11</t>
  </si>
  <si>
    <t>K-12</t>
  </si>
  <si>
    <t>K-13</t>
  </si>
  <si>
    <t>H-01</t>
  </si>
  <si>
    <t>Hinata Formation</t>
    <phoneticPr fontId="1"/>
  </si>
  <si>
    <t>H-02</t>
  </si>
  <si>
    <t>H-03</t>
  </si>
  <si>
    <t>H-04</t>
  </si>
  <si>
    <t>H-05</t>
  </si>
  <si>
    <t>H-06</t>
  </si>
  <si>
    <t>SrI</t>
  </si>
  <si>
    <t>NdI</t>
  </si>
  <si>
    <t>Shuto et al. (1985; 1993; 1995)</t>
    <phoneticPr fontId="1"/>
  </si>
  <si>
    <t>M06</t>
  </si>
  <si>
    <t>Motokozawa Formation</t>
    <phoneticPr fontId="1"/>
  </si>
  <si>
    <t>M38</t>
  </si>
  <si>
    <t>M40</t>
  </si>
  <si>
    <t>M41</t>
  </si>
  <si>
    <t>M43</t>
  </si>
  <si>
    <t>M44</t>
  </si>
  <si>
    <t>M57</t>
  </si>
  <si>
    <t>M58</t>
  </si>
  <si>
    <t>M59</t>
  </si>
  <si>
    <t>Shiramizu et al. (1983)</t>
    <phoneticPr fontId="1"/>
  </si>
  <si>
    <t>icelandite</t>
    <phoneticPr fontId="1"/>
  </si>
  <si>
    <t>Tagiri et al. (2008)</t>
    <phoneticPr fontId="1"/>
  </si>
  <si>
    <t>Nan1</t>
  </si>
  <si>
    <t>Nantaisan Volicanic Breccia</t>
    <phoneticPr fontId="1"/>
  </si>
  <si>
    <t>Nan2</t>
  </si>
  <si>
    <t>Nan3</t>
  </si>
  <si>
    <t>Nan4</t>
  </si>
  <si>
    <t>Nan5</t>
  </si>
  <si>
    <t>Nan6</t>
  </si>
  <si>
    <t>Nan7</t>
  </si>
  <si>
    <t>Nan8</t>
  </si>
  <si>
    <t>Nan9</t>
  </si>
  <si>
    <t>Nan10</t>
  </si>
  <si>
    <t>Shuto &amp; Yashima (1985)</t>
    <phoneticPr fontId="1"/>
  </si>
  <si>
    <t>Takahashi et al., 1995</t>
    <phoneticPr fontId="1"/>
  </si>
  <si>
    <t>Izaki et al. (1985)</t>
    <phoneticPr fontId="1"/>
  </si>
  <si>
    <t>Isshiki (1974)</t>
    <phoneticPr fontId="1"/>
  </si>
  <si>
    <t>Yunagaya Group: Iritono</t>
    <phoneticPr fontId="1"/>
  </si>
  <si>
    <t>Shuto et al. (2015)</t>
    <phoneticPr fontId="1"/>
  </si>
  <si>
    <t>IS03</t>
    <phoneticPr fontId="1"/>
  </si>
  <si>
    <t>Yunagaya Group: Ishimoriyama</t>
    <phoneticPr fontId="1"/>
  </si>
  <si>
    <t>IS09</t>
    <phoneticPr fontId="1"/>
  </si>
  <si>
    <t>* References</t>
    <phoneticPr fontId="1"/>
  </si>
  <si>
    <t>Hoang, N., Yamamoto, T., Itoh, J. i. &amp; Flower, M. F. J. (2009) Anomalous intra-plate high-Mg andesites in the Choshi area (Chiba, Central Japan) produced during early stages of Japan Sea opening? Lithos, 112(3-4), 545-555. doi:10.1016/j.lithos.2008.11.012</t>
    <phoneticPr fontId="1"/>
  </si>
  <si>
    <r>
      <t>Isshiki, N. (1974) Petrography of a Miocene pillow lava on the Pacific side of the Abukuma Mountains, northeast Japan. Journal of the Geological Society of Japan, 80, 323</t>
    </r>
    <r>
      <rPr>
        <sz val="11"/>
        <color theme="1"/>
        <rFont val="Kozuka Gothic Pro B"/>
        <family val="3"/>
        <charset val="128"/>
      </rPr>
      <t>‒</t>
    </r>
    <r>
      <rPr>
        <sz val="11"/>
        <color theme="1"/>
        <rFont val="Arial"/>
        <family val="2"/>
      </rPr>
      <t>328.</t>
    </r>
    <phoneticPr fontId="1"/>
  </si>
  <si>
    <t>Izaki, T., Shuto, K. &amp; Yashima, R. (1985) he Miocene volcanic rocks in the Motegi are, Tochigi Prefecture. Science Reports of the Faculty of Education, Fukushima University, no.35, 29-38.</t>
    <phoneticPr fontId="1"/>
  </si>
  <si>
    <t>Shimizu, R. (2016) Petrology of Myogazawa and Kazamiyamada volcanic rocks distributed in northern Utsunomiya, central Japan. Japanese Magazine of Mineralogical and Petrological Sciences, 45(5), 138-152</t>
    <phoneticPr fontId="1"/>
  </si>
  <si>
    <t>Shimizu, R. (2017) Transition of magmatic activity reflecting the opening event of Japan Sea, in the northern margin area of central Japan. PhD Thesis. Rissho University, Retrieved from https://rissho.repo.nii.ac.jp/?action=repository_uri&amp;item_id=5816&amp;file_id=20&amp;file_no=4</t>
    <phoneticPr fontId="1"/>
  </si>
  <si>
    <t>Shiramizu, A.,  Takahashi, M. &amp; Ikeda, I. (1983) Pigeonite dacite occurring in Motegi district, Tochigi Prefecture. The Journal of the Japanese Association of Mineralogists, Petrologists and Economic Geologists, 78(7), 255-266</t>
    <phoneticPr fontId="1"/>
  </si>
  <si>
    <t>Shuto, K. &amp; Yashima, R. (1985) Hortonolite andesites from the Daigo district of Ibaraki Prefecture, Northeast Japan. Journal of the Japanese Association of Mineralogists, Petrologists and Economic Geologists, 80(9), 398-405.</t>
    <phoneticPr fontId="1"/>
  </si>
  <si>
    <t>Shuto, K., Izaki,T. &amp; Yashima, R. (1985) Tertiary TiO2-rich tholeiite from northern part of otegi district of Tochigi Prefecture, Northeast Japan. Journal of the Japanese Association of Mineralogists, Petrologists and Economic Geologists, 80(6), 246-262.</t>
    <phoneticPr fontId="1"/>
  </si>
  <si>
    <t>Shuto, K., Ohki, J.,  Kagami, H., Yamamoto, M., Watanabe, N., Yamamoto, K., Anzai, N. &amp; Itaya, T. (1993). The relationships between drastic changes in Sr isotope ratios of magma sources beneath the NE Japan arc and the spreading of the Japan sea back-arc basin. Mineralogy and Petrology, 49, 71-90.</t>
    <phoneticPr fontId="1"/>
  </si>
  <si>
    <t>Shuto, K., Nakajima, S., Ohki, J., Uematsu, M., Watanabe, N. &amp; Yamamoto, K. (1995) Temporal and spatial geochemical variation in the arc volcanic rocks and the souce mantle, High field strength element depletions in the lithospheric mantle beneath the Northeast Japan arc. Memoirs of the Geological Society of Japan, no.44, 241-262.</t>
    <phoneticPr fontId="1"/>
  </si>
  <si>
    <t>Tagiri,M.,  Aoi, A.,  Kasai, K. &amp; Amano, K. (2008) Stratigraphic comparisons of the chemical characteristics and K-Ar ages of Miocene volcanic rocks from the Daigo and the Motegi districts. Journal of the Geological Society of Japan, 114(6), 300-313.</t>
    <phoneticPr fontId="1"/>
  </si>
  <si>
    <t>Shuto, K., Nohara-Imanaka, R., Sato, M., Takahashi, T., Takazawa, E., Kawabata, H., . . . Fujibayashi, N. (2015). Across-arc Variations in Geochemistry of Oligocene to Quaternary Basalts from the NE Japan Arc: Constraints on Source Composition, Mantle Melting and Slab Input Composition. Journal of Petrology, 56(11), 2257-2297. doi:10.1093/petrology/egv073</t>
    <phoneticPr fontId="1"/>
  </si>
  <si>
    <t>Takahashi, M., Noguchi, T. &amp; Tagiri, M. (1995) The REE composition of Miocene icelandite in Northeast Japan, and implication for the origin of icelandite magma. Memoirs of the Geological Society of Japan,  no.44, 65-74.</t>
    <phoneticPr fontId="1"/>
  </si>
  <si>
    <t>Yamamoto, T., &amp; Hoang, N. (2009). Synchronous Japan Sea opening Miocene fore-arc volcanism in the Abukuma Mountains, NE Japan: An advancing hot asthenosphere flow versus Pacific slab melting. Lithos, 112(3-4), 575-590. doi:10.1016/j.lithos.2009.03.044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</si>
</sst>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_);[Red]\(0.000000\)"/>
    <numFmt numFmtId="177" formatCode="0.0000_);[Red]\(0.0000\)"/>
    <numFmt numFmtId="178" formatCode="0.00_);[Red]\(0.00\)"/>
    <numFmt numFmtId="179" formatCode="0.00_ "/>
    <numFmt numFmtId="180" formatCode="0.000_ "/>
    <numFmt numFmtId="181" formatCode="0.0_ "/>
    <numFmt numFmtId="182" formatCode="0.000_);[Red]\(0.000\)"/>
    <numFmt numFmtId="183" formatCode="0.000000_ "/>
  </numFmts>
  <fonts count="7">
    <font>
      <sz val="12"/>
      <color theme="1"/>
      <name val="游ゴシック"/>
      <family val="2"/>
      <charset val="128"/>
      <scheme val="minor"/>
    </font>
    <font>
      <sz val="6"/>
      <name val="游ゴシック"/>
      <family val="2"/>
      <charset val="128"/>
      <scheme val="minor"/>
    </font>
    <font>
      <sz val="11"/>
      <color theme="1"/>
      <name val="Arial"/>
      <family val="2"/>
    </font>
    <font>
      <sz val="11"/>
      <name val="Arial"/>
      <family val="2"/>
    </font>
    <font>
      <sz val="6"/>
      <name val="ＭＳ Ｐゴシック"/>
      <family val="3"/>
      <charset val="128"/>
    </font>
    <font>
      <sz val="12"/>
      <color theme="1"/>
      <name val="Arial"/>
      <family val="2"/>
    </font>
    <font>
      <sz val="11"/>
      <color theme="1"/>
      <name val="Kozuka Gothic Pro B"/>
      <family val="3"/>
      <charset val="128"/>
    </font>
  </fonts>
  <fills count="2">
    <fill>
      <patternFill patternType="none"/>
    </fill>
    <fill>
      <patternFill patternType="gray125"/>
    </fill>
  </fills>
  <borders count="4">
    <border>
      <left/>
      <right/>
      <top/>
      <bottom/>
      <diagonal/>
    </border>
    <border>
      <left/>
      <right/>
      <top style="thin">
        <color indexed="64"/>
      </top>
      <bottom/>
      <diagonal/>
    </border>
    <border>
      <left/>
      <right/>
      <top/>
      <bottom style="double">
        <color indexed="64"/>
      </bottom>
      <diagonal/>
    </border>
    <border>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Alignment="1">
      <alignment horizontal="left" vertical="center"/>
    </xf>
    <xf numFmtId="0" fontId="2" fillId="0" borderId="0" xfId="0" applyFont="1">
      <alignment vertical="center"/>
    </xf>
    <xf numFmtId="0" fontId="2" fillId="0" borderId="0" xfId="0" applyFont="1" applyAlignment="1">
      <alignment horizontal="right" vertical="center"/>
    </xf>
    <xf numFmtId="176" fontId="2" fillId="0" borderId="0" xfId="0" applyNumberFormat="1" applyFont="1">
      <alignment vertical="center"/>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xf numFmtId="178" fontId="2" fillId="0" borderId="1" xfId="0" applyNumberFormat="1" applyFont="1" applyBorder="1">
      <alignment vertical="center"/>
    </xf>
    <xf numFmtId="176" fontId="3" fillId="0" borderId="1" xfId="0" applyNumberFormat="1" applyFont="1" applyBorder="1" applyAlignment="1">
      <alignment horizontal="center"/>
    </xf>
    <xf numFmtId="176" fontId="3" fillId="0" borderId="0" xfId="0" applyNumberFormat="1" applyFont="1" applyAlignment="1">
      <alignment horizontal="center"/>
    </xf>
    <xf numFmtId="177" fontId="3" fillId="0" borderId="0" xfId="0" applyNumberFormat="1" applyFont="1" applyAlignment="1">
      <alignment horizontal="center"/>
    </xf>
    <xf numFmtId="0" fontId="3" fillId="0" borderId="0" xfId="0" applyFont="1" applyAlignment="1"/>
    <xf numFmtId="0" fontId="3" fillId="0" borderId="2" xfId="0" applyFont="1" applyBorder="1" applyAlignment="1">
      <alignment horizontal="center"/>
    </xf>
    <xf numFmtId="0" fontId="3" fillId="0" borderId="2" xfId="0" applyFont="1" applyBorder="1" applyAlignment="1">
      <alignment horizontal="left"/>
    </xf>
    <xf numFmtId="176" fontId="3" fillId="0" borderId="2" xfId="0" applyNumberFormat="1"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right"/>
    </xf>
    <xf numFmtId="176" fontId="3" fillId="0" borderId="0" xfId="0" applyNumberFormat="1" applyFont="1" applyAlignment="1"/>
    <xf numFmtId="177" fontId="2" fillId="0" borderId="0" xfId="0" applyNumberFormat="1" applyFont="1" applyAlignment="1"/>
    <xf numFmtId="178" fontId="3" fillId="0" borderId="0" xfId="0" applyNumberFormat="1" applyFont="1" applyAlignment="1"/>
    <xf numFmtId="179" fontId="2" fillId="0" borderId="0" xfId="0" applyNumberFormat="1" applyFont="1">
      <alignment vertical="center"/>
    </xf>
    <xf numFmtId="180" fontId="2" fillId="0" borderId="0" xfId="0" applyNumberFormat="1" applyFont="1">
      <alignment vertical="center"/>
    </xf>
    <xf numFmtId="178" fontId="2" fillId="0" borderId="0" xfId="0" applyNumberFormat="1" applyFont="1">
      <alignment vertical="center"/>
    </xf>
    <xf numFmtId="2" fontId="3" fillId="0" borderId="0" xfId="0" applyNumberFormat="1" applyFont="1" applyAlignment="1"/>
    <xf numFmtId="176" fontId="2" fillId="0" borderId="0" xfId="0" applyNumberFormat="1" applyFont="1" applyAlignment="1">
      <alignment horizontal="right" vertical="center"/>
    </xf>
    <xf numFmtId="180" fontId="2" fillId="0" borderId="0" xfId="0" applyNumberFormat="1" applyFont="1" applyAlignment="1">
      <alignment horizontal="right" vertical="center"/>
    </xf>
    <xf numFmtId="0" fontId="2" fillId="0" borderId="0" xfId="0" applyFont="1" applyAlignment="1">
      <alignment horizontal="center" vertical="center"/>
    </xf>
    <xf numFmtId="179" fontId="2" fillId="0" borderId="0" xfId="0" applyNumberFormat="1" applyFont="1" applyAlignment="1">
      <alignment horizontal="right" vertical="center"/>
    </xf>
    <xf numFmtId="181" fontId="2" fillId="0" borderId="0" xfId="0" applyNumberFormat="1" applyFont="1">
      <alignment vertical="center"/>
    </xf>
    <xf numFmtId="182" fontId="2" fillId="0" borderId="0" xfId="0" applyNumberFormat="1" applyFont="1">
      <alignment vertical="center"/>
    </xf>
    <xf numFmtId="178" fontId="3" fillId="0" borderId="0" xfId="0" applyNumberFormat="1" applyFont="1" applyAlignment="1">
      <alignment horizontal="right"/>
    </xf>
    <xf numFmtId="182" fontId="2" fillId="0" borderId="0" xfId="0" applyNumberFormat="1" applyFont="1" applyAlignment="1">
      <alignment horizontal="right" vertical="center"/>
    </xf>
    <xf numFmtId="181" fontId="2" fillId="0" borderId="0" xfId="0" applyNumberFormat="1" applyFont="1" applyAlignment="1">
      <alignment horizontal="right" vertical="center"/>
    </xf>
    <xf numFmtId="183" fontId="2" fillId="0" borderId="0" xfId="0" applyNumberFormat="1" applyFont="1" applyAlignment="1">
      <alignment horizontal="right" vertical="center"/>
    </xf>
    <xf numFmtId="0" fontId="5" fillId="0" borderId="0" xfId="0" applyFont="1">
      <alignment vertical="center"/>
    </xf>
    <xf numFmtId="178" fontId="2" fillId="0" borderId="0" xfId="0" applyNumberFormat="1" applyFont="1" applyAlignment="1">
      <alignment horizontal="righ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lignment vertical="center"/>
    </xf>
    <xf numFmtId="0" fontId="5" fillId="0" borderId="3"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4D3AC-B2AF-8B46-957C-0B6E44861C1E}">
  <dimension ref="A1:BP194"/>
  <sheetViews>
    <sheetView tabSelected="1" zoomScale="179" zoomScaleNormal="179" workbookViewId="0">
      <selection sqref="A1:XFD1"/>
    </sheetView>
  </sheetViews>
  <sheetFormatPr baseColWidth="10" defaultRowHeight="16" customHeight="1"/>
  <cols>
    <col min="1" max="1" width="5.85546875" style="28" customWidth="1"/>
    <col min="2" max="2" width="9" style="1" customWidth="1"/>
    <col min="3" max="3" width="23.140625" style="1" customWidth="1"/>
    <col min="4" max="4" width="15.140625" style="1" customWidth="1"/>
    <col min="5" max="5" width="1.7109375" style="2" customWidth="1"/>
    <col min="6" max="17" width="7.7109375" style="2" customWidth="1"/>
    <col min="18" max="18" width="1.7109375" style="2" customWidth="1"/>
    <col min="19" max="20" width="8.7109375" style="2" customWidth="1"/>
    <col min="21" max="21" width="1.7109375" style="2" customWidth="1"/>
    <col min="22" max="29" width="7.7109375" style="2" customWidth="1"/>
    <col min="30" max="30" width="7.7109375" style="3" customWidth="1"/>
    <col min="31" max="50" width="7.7109375" style="2" customWidth="1"/>
    <col min="51" max="51" width="2.5703125" style="2" customWidth="1"/>
    <col min="52" max="16384" width="10.7109375" style="2"/>
  </cols>
  <sheetData>
    <row r="1" spans="1:64" s="12" customFormat="1" ht="16" customHeight="1">
      <c r="A1" s="5" t="s">
        <v>0</v>
      </c>
      <c r="B1" s="6" t="s">
        <v>1</v>
      </c>
      <c r="C1" s="6" t="s">
        <v>2</v>
      </c>
      <c r="D1" s="6" t="s">
        <v>3</v>
      </c>
      <c r="E1" s="7"/>
      <c r="F1" s="5" t="s">
        <v>4</v>
      </c>
      <c r="G1" s="5" t="s">
        <v>5</v>
      </c>
      <c r="H1" s="5" t="s">
        <v>6</v>
      </c>
      <c r="I1" s="5" t="s">
        <v>7</v>
      </c>
      <c r="J1" s="5" t="s">
        <v>8</v>
      </c>
      <c r="K1" s="5" t="s">
        <v>9</v>
      </c>
      <c r="L1" s="5" t="s">
        <v>10</v>
      </c>
      <c r="M1" s="5" t="s">
        <v>11</v>
      </c>
      <c r="N1" s="5" t="s">
        <v>12</v>
      </c>
      <c r="O1" s="5" t="s">
        <v>13</v>
      </c>
      <c r="P1" s="5" t="s">
        <v>14</v>
      </c>
      <c r="Q1" s="5" t="s">
        <v>15</v>
      </c>
      <c r="R1" s="5"/>
      <c r="S1" s="8" t="s">
        <v>16</v>
      </c>
      <c r="T1" s="8" t="s">
        <v>17</v>
      </c>
      <c r="U1" s="5"/>
      <c r="V1" s="5" t="s">
        <v>18</v>
      </c>
      <c r="W1" s="5" t="s">
        <v>19</v>
      </c>
      <c r="X1" s="5" t="s">
        <v>20</v>
      </c>
      <c r="Y1" s="5" t="s">
        <v>21</v>
      </c>
      <c r="Z1" s="5" t="s">
        <v>22</v>
      </c>
      <c r="AA1" s="5" t="s">
        <v>23</v>
      </c>
      <c r="AB1" s="5" t="s">
        <v>24</v>
      </c>
      <c r="AC1" s="5" t="s">
        <v>25</v>
      </c>
      <c r="AD1" s="5" t="s">
        <v>26</v>
      </c>
      <c r="AE1" s="5" t="s">
        <v>27</v>
      </c>
      <c r="AF1" s="5" t="s">
        <v>28</v>
      </c>
      <c r="AG1" s="5" t="s">
        <v>29</v>
      </c>
      <c r="AH1" s="5" t="s">
        <v>30</v>
      </c>
      <c r="AI1" s="5" t="s">
        <v>31</v>
      </c>
      <c r="AJ1" s="5" t="s">
        <v>32</v>
      </c>
      <c r="AK1" s="5" t="s">
        <v>33</v>
      </c>
      <c r="AL1" s="5" t="s">
        <v>34</v>
      </c>
      <c r="AM1" s="5" t="s">
        <v>35</v>
      </c>
      <c r="AN1" s="5" t="s">
        <v>36</v>
      </c>
      <c r="AO1" s="5" t="s">
        <v>37</v>
      </c>
      <c r="AP1" s="5" t="s">
        <v>38</v>
      </c>
      <c r="AQ1" s="5" t="s">
        <v>39</v>
      </c>
      <c r="AR1" s="5" t="s">
        <v>40</v>
      </c>
      <c r="AS1" s="5" t="s">
        <v>41</v>
      </c>
      <c r="AT1" s="5" t="s">
        <v>42</v>
      </c>
      <c r="AU1" s="5" t="s">
        <v>43</v>
      </c>
      <c r="AV1" s="5" t="s">
        <v>44</v>
      </c>
      <c r="AW1" s="5" t="s">
        <v>45</v>
      </c>
      <c r="AX1" s="5" t="s">
        <v>46</v>
      </c>
      <c r="AY1" s="5"/>
      <c r="AZ1" s="5" t="s">
        <v>47</v>
      </c>
      <c r="BA1" s="5" t="s">
        <v>48</v>
      </c>
      <c r="BB1" s="9" t="s">
        <v>49</v>
      </c>
      <c r="BC1" s="9" t="s">
        <v>50</v>
      </c>
      <c r="BD1" s="9" t="s">
        <v>51</v>
      </c>
      <c r="BE1" s="10"/>
      <c r="BF1" s="10"/>
      <c r="BG1" s="11"/>
      <c r="BH1" s="11"/>
      <c r="BI1" s="11"/>
      <c r="BJ1" s="11"/>
      <c r="BK1" s="11"/>
      <c r="BL1" s="11"/>
    </row>
    <row r="2" spans="1:64" s="16" customFormat="1" ht="16" customHeight="1" thickBot="1">
      <c r="A2" s="13"/>
      <c r="B2" s="14"/>
      <c r="C2" s="14"/>
      <c r="D2" s="14"/>
      <c r="E2" s="13"/>
      <c r="F2" s="13" t="s">
        <v>52</v>
      </c>
      <c r="G2" s="13" t="s">
        <v>52</v>
      </c>
      <c r="H2" s="13" t="s">
        <v>52</v>
      </c>
      <c r="I2" s="13" t="s">
        <v>52</v>
      </c>
      <c r="J2" s="13" t="s">
        <v>52</v>
      </c>
      <c r="K2" s="13" t="s">
        <v>52</v>
      </c>
      <c r="L2" s="13" t="s">
        <v>52</v>
      </c>
      <c r="M2" s="13" t="s">
        <v>52</v>
      </c>
      <c r="N2" s="13" t="s">
        <v>52</v>
      </c>
      <c r="O2" s="13" t="s">
        <v>52</v>
      </c>
      <c r="P2" s="13" t="s">
        <v>52</v>
      </c>
      <c r="Q2" s="13" t="s">
        <v>52</v>
      </c>
      <c r="R2" s="13"/>
      <c r="S2" s="13"/>
      <c r="T2" s="13"/>
      <c r="U2" s="13"/>
      <c r="V2" s="13" t="s">
        <v>53</v>
      </c>
      <c r="W2" s="13" t="s">
        <v>53</v>
      </c>
      <c r="X2" s="13" t="s">
        <v>53</v>
      </c>
      <c r="Y2" s="13" t="s">
        <v>53</v>
      </c>
      <c r="Z2" s="13" t="s">
        <v>53</v>
      </c>
      <c r="AA2" s="13" t="s">
        <v>53</v>
      </c>
      <c r="AB2" s="13" t="s">
        <v>53</v>
      </c>
      <c r="AC2" s="13" t="s">
        <v>53</v>
      </c>
      <c r="AD2" s="13" t="s">
        <v>53</v>
      </c>
      <c r="AE2" s="13" t="s">
        <v>53</v>
      </c>
      <c r="AF2" s="13" t="s">
        <v>53</v>
      </c>
      <c r="AG2" s="13" t="s">
        <v>53</v>
      </c>
      <c r="AH2" s="13" t="s">
        <v>53</v>
      </c>
      <c r="AI2" s="13" t="s">
        <v>53</v>
      </c>
      <c r="AJ2" s="13" t="s">
        <v>53</v>
      </c>
      <c r="AK2" s="13" t="s">
        <v>53</v>
      </c>
      <c r="AL2" s="13" t="s">
        <v>53</v>
      </c>
      <c r="AM2" s="13" t="s">
        <v>53</v>
      </c>
      <c r="AN2" s="13" t="s">
        <v>53</v>
      </c>
      <c r="AO2" s="13" t="s">
        <v>53</v>
      </c>
      <c r="AP2" s="13" t="s">
        <v>53</v>
      </c>
      <c r="AQ2" s="13" t="s">
        <v>53</v>
      </c>
      <c r="AR2" s="13" t="s">
        <v>53</v>
      </c>
      <c r="AS2" s="13" t="s">
        <v>53</v>
      </c>
      <c r="AT2" s="13" t="s">
        <v>53</v>
      </c>
      <c r="AU2" s="13" t="s">
        <v>53</v>
      </c>
      <c r="AV2" s="13" t="s">
        <v>53</v>
      </c>
      <c r="AW2" s="13" t="s">
        <v>53</v>
      </c>
      <c r="AX2" s="13" t="s">
        <v>53</v>
      </c>
      <c r="AY2" s="13"/>
      <c r="AZ2" s="13"/>
      <c r="BA2" s="13"/>
      <c r="BB2" s="15"/>
      <c r="BC2" s="15"/>
      <c r="BD2" s="15"/>
      <c r="BE2" s="10"/>
      <c r="BF2" s="10"/>
      <c r="BG2" s="11"/>
      <c r="BH2" s="11"/>
      <c r="BI2" s="11"/>
      <c r="BJ2" s="11"/>
      <c r="BK2" s="11"/>
      <c r="BL2" s="11"/>
    </row>
    <row r="3" spans="1:64" s="12" customFormat="1" ht="8" customHeight="1" thickTop="1">
      <c r="A3" s="16"/>
      <c r="B3" s="17"/>
      <c r="C3" s="17"/>
      <c r="D3" s="17"/>
      <c r="AD3" s="18"/>
      <c r="BB3" s="19"/>
      <c r="BC3" s="19"/>
      <c r="BD3" s="19"/>
      <c r="BE3" s="19"/>
      <c r="BF3" s="19"/>
      <c r="BG3" s="20"/>
      <c r="BH3" s="20"/>
      <c r="BI3" s="20"/>
      <c r="BJ3" s="20"/>
      <c r="BK3" s="20"/>
      <c r="BL3" s="20"/>
    </row>
    <row r="4" spans="1:64" s="12" customFormat="1" ht="16" customHeight="1">
      <c r="A4" s="17" t="s">
        <v>54</v>
      </c>
      <c r="C4" s="17"/>
      <c r="D4" s="17"/>
      <c r="F4" s="21"/>
      <c r="G4" s="21"/>
      <c r="H4" s="21"/>
      <c r="I4" s="21"/>
      <c r="J4" s="21"/>
      <c r="K4" s="21"/>
      <c r="L4" s="21"/>
      <c r="M4" s="21"/>
      <c r="N4" s="21"/>
      <c r="O4" s="21"/>
      <c r="P4" s="21"/>
      <c r="Q4" s="21"/>
      <c r="R4" s="21"/>
      <c r="S4" s="21"/>
      <c r="T4" s="21"/>
      <c r="V4" s="21"/>
      <c r="W4" s="21"/>
      <c r="X4" s="21"/>
      <c r="AD4" s="18"/>
      <c r="BB4" s="19"/>
      <c r="BC4" s="19"/>
      <c r="BD4" s="19"/>
      <c r="BE4" s="19"/>
      <c r="BF4" s="19"/>
      <c r="BG4" s="20"/>
      <c r="BH4" s="20"/>
      <c r="BI4" s="20"/>
      <c r="BJ4" s="20"/>
      <c r="BK4" s="20"/>
      <c r="BL4" s="20"/>
    </row>
    <row r="5" spans="1:64" s="12" customFormat="1" ht="16" customHeight="1">
      <c r="A5" s="16">
        <v>1</v>
      </c>
      <c r="B5" s="1" t="s">
        <v>55</v>
      </c>
      <c r="C5" s="17" t="s">
        <v>56</v>
      </c>
      <c r="D5" s="17" t="s">
        <v>57</v>
      </c>
      <c r="F5" s="22">
        <v>47.82</v>
      </c>
      <c r="G5" s="23">
        <v>0.69499999999999995</v>
      </c>
      <c r="H5" s="24">
        <v>14.64</v>
      </c>
      <c r="I5" s="21">
        <v>9.879804</v>
      </c>
      <c r="J5" s="23">
        <v>0.16800000000000001</v>
      </c>
      <c r="K5" s="24">
        <v>12.02</v>
      </c>
      <c r="L5" s="24">
        <v>9.9600000000000009</v>
      </c>
      <c r="M5" s="24">
        <v>2</v>
      </c>
      <c r="N5" s="24">
        <v>0.21</v>
      </c>
      <c r="O5" s="24">
        <v>7.0000000000000007E-2</v>
      </c>
      <c r="P5" s="24">
        <v>1.4</v>
      </c>
      <c r="Q5" s="21">
        <f>SUM(F5:P5)</f>
        <v>98.862803999999997</v>
      </c>
      <c r="R5" s="21"/>
      <c r="S5" s="21">
        <f>I5/K5</f>
        <v>0.82194708818635609</v>
      </c>
      <c r="T5" s="21">
        <f>H5/I5</f>
        <v>1.4818107727643179</v>
      </c>
      <c r="U5" s="25"/>
      <c r="V5" s="2">
        <v>235</v>
      </c>
      <c r="W5" s="3">
        <v>700</v>
      </c>
      <c r="X5" s="3" t="s">
        <v>58</v>
      </c>
      <c r="Y5" s="2">
        <v>5</v>
      </c>
      <c r="Z5" s="2">
        <v>190</v>
      </c>
      <c r="AA5" s="2">
        <v>17</v>
      </c>
      <c r="AB5" s="2">
        <v>33</v>
      </c>
      <c r="AC5" s="2">
        <v>1</v>
      </c>
      <c r="AD5" s="3">
        <v>1.1000000000000001</v>
      </c>
      <c r="AE5" s="2">
        <v>69</v>
      </c>
      <c r="AF5" s="2">
        <v>2.8</v>
      </c>
      <c r="AG5" s="2">
        <v>7.1</v>
      </c>
      <c r="AH5" s="2">
        <v>1.07</v>
      </c>
      <c r="AI5" s="2">
        <v>5.8</v>
      </c>
      <c r="AJ5" s="2">
        <v>1.9</v>
      </c>
      <c r="AK5" s="2">
        <v>0.74</v>
      </c>
      <c r="AL5" s="2">
        <v>2.4</v>
      </c>
      <c r="AM5" s="2">
        <v>0.5</v>
      </c>
      <c r="AN5" s="2">
        <v>2.9</v>
      </c>
      <c r="AO5" s="2">
        <v>0.6</v>
      </c>
      <c r="AP5" s="2">
        <v>1.8</v>
      </c>
      <c r="AQ5" s="2">
        <v>0.28000000000000003</v>
      </c>
      <c r="AR5" s="2">
        <v>1.8</v>
      </c>
      <c r="AS5" s="2">
        <v>0.27</v>
      </c>
      <c r="AT5" s="2">
        <v>1.3</v>
      </c>
      <c r="AU5" s="2">
        <v>0.1</v>
      </c>
      <c r="AV5" s="2">
        <v>8</v>
      </c>
      <c r="AW5" s="2">
        <v>0.4</v>
      </c>
      <c r="AX5" s="2">
        <v>0.1</v>
      </c>
      <c r="AY5" s="2"/>
      <c r="AZ5" s="26" t="s">
        <v>58</v>
      </c>
      <c r="BA5" s="26" t="s">
        <v>58</v>
      </c>
      <c r="BB5" s="27" t="s">
        <v>58</v>
      </c>
      <c r="BC5" s="27" t="s">
        <v>58</v>
      </c>
      <c r="BD5" s="27" t="s">
        <v>58</v>
      </c>
      <c r="BE5" s="19"/>
      <c r="BF5" s="19"/>
      <c r="BG5" s="20"/>
      <c r="BH5" s="20"/>
      <c r="BI5" s="20"/>
      <c r="BJ5" s="20"/>
      <c r="BK5" s="20"/>
      <c r="BL5" s="20"/>
    </row>
    <row r="6" spans="1:64" ht="16" customHeight="1">
      <c r="A6" s="28">
        <v>2</v>
      </c>
      <c r="B6" s="1" t="s">
        <v>59</v>
      </c>
      <c r="C6" s="17" t="s">
        <v>56</v>
      </c>
      <c r="D6" s="17" t="s">
        <v>57</v>
      </c>
      <c r="F6" s="22">
        <v>49.02</v>
      </c>
      <c r="G6" s="23">
        <v>0.64100000000000001</v>
      </c>
      <c r="H6" s="24">
        <v>15.11</v>
      </c>
      <c r="I6" s="24">
        <v>9.2949340000000014</v>
      </c>
      <c r="J6" s="23">
        <v>0.17100000000000001</v>
      </c>
      <c r="K6" s="24">
        <v>11.18</v>
      </c>
      <c r="L6" s="24">
        <v>10.76</v>
      </c>
      <c r="M6" s="24">
        <v>1.92</v>
      </c>
      <c r="N6" s="24">
        <v>0.17</v>
      </c>
      <c r="O6" s="24">
        <v>0.06</v>
      </c>
      <c r="P6" s="24">
        <v>0.56000000000000005</v>
      </c>
      <c r="Q6" s="21">
        <f t="shared" ref="Q6:Q36" si="0">SUM(F6:P6)</f>
        <v>98.886934000000011</v>
      </c>
      <c r="R6" s="21"/>
      <c r="S6" s="21">
        <f t="shared" ref="S6:S36" si="1">I6/K6</f>
        <v>0.83138944543828275</v>
      </c>
      <c r="T6" s="21">
        <f t="shared" ref="T6:T36" si="2">H6/I6</f>
        <v>1.6256167069072247</v>
      </c>
      <c r="V6" s="22">
        <v>269.63397843727893</v>
      </c>
      <c r="W6" s="29">
        <v>659.76660851531665</v>
      </c>
      <c r="X6" s="3" t="s">
        <v>58</v>
      </c>
      <c r="Y6" s="22">
        <v>3.6545719166530803</v>
      </c>
      <c r="Z6" s="22">
        <v>143.85900090523702</v>
      </c>
      <c r="AA6" s="22">
        <v>19.649893748141093</v>
      </c>
      <c r="AB6" s="22">
        <v>40.787679675150081</v>
      </c>
      <c r="AC6" s="22">
        <v>1.8054887947540836</v>
      </c>
      <c r="AD6" s="29">
        <v>0.16605358980621365</v>
      </c>
      <c r="AE6" s="22">
        <v>68.225051476263459</v>
      </c>
      <c r="AF6" s="22">
        <v>2.9837603392756877</v>
      </c>
      <c r="AG6" s="22">
        <v>7.7463420404706191</v>
      </c>
      <c r="AH6" s="22">
        <v>1.0414037248772514</v>
      </c>
      <c r="AI6" s="22">
        <v>5.258335322617457</v>
      </c>
      <c r="AJ6" s="23">
        <v>1.8331124898522342</v>
      </c>
      <c r="AK6" s="22">
        <v>0.67307577842976885</v>
      </c>
      <c r="AL6" s="22">
        <v>2.260947369263473</v>
      </c>
      <c r="AM6" s="22">
        <v>0.46505561933664541</v>
      </c>
      <c r="AN6" s="22">
        <v>3.0233471743749121</v>
      </c>
      <c r="AO6" s="22">
        <v>0.66388900818448193</v>
      </c>
      <c r="AP6" s="22">
        <v>1.87450354561601</v>
      </c>
      <c r="AQ6" s="22">
        <v>0.28677156136153747</v>
      </c>
      <c r="AR6" s="22">
        <v>1.9241119271039395</v>
      </c>
      <c r="AS6" s="22">
        <v>0.28556427192529193</v>
      </c>
      <c r="AT6" s="22">
        <v>1.2312540741181013</v>
      </c>
      <c r="AU6" s="22">
        <v>0.13673176936854475</v>
      </c>
      <c r="AV6" s="22">
        <v>2.2485227361716125</v>
      </c>
      <c r="AW6" s="22">
        <v>0.39142671892465791</v>
      </c>
      <c r="AX6" s="22">
        <v>0.13173015335642049</v>
      </c>
      <c r="AZ6" s="4">
        <v>0.70435970000000003</v>
      </c>
      <c r="BA6" s="4">
        <v>0.51285999999999998</v>
      </c>
      <c r="BB6" s="23">
        <v>38.216120537063418</v>
      </c>
      <c r="BC6" s="23">
        <v>15.52637384677096</v>
      </c>
      <c r="BD6" s="23">
        <v>18.249313594780013</v>
      </c>
    </row>
    <row r="7" spans="1:64" ht="16" customHeight="1">
      <c r="A7" s="28">
        <v>3</v>
      </c>
      <c r="B7" s="1" t="s">
        <v>60</v>
      </c>
      <c r="C7" s="17" t="s">
        <v>56</v>
      </c>
      <c r="D7" s="17" t="s">
        <v>57</v>
      </c>
      <c r="F7" s="22">
        <v>49.13</v>
      </c>
      <c r="G7" s="23">
        <v>0.748</v>
      </c>
      <c r="H7" s="24">
        <v>15.78</v>
      </c>
      <c r="I7" s="24">
        <v>8.8090419999999998</v>
      </c>
      <c r="J7" s="23">
        <v>0.157</v>
      </c>
      <c r="K7" s="24">
        <v>9.6</v>
      </c>
      <c r="L7" s="24">
        <v>10.26</v>
      </c>
      <c r="M7" s="24">
        <v>2.3199999999999998</v>
      </c>
      <c r="N7" s="24">
        <v>0.26</v>
      </c>
      <c r="O7" s="24">
        <v>0.1</v>
      </c>
      <c r="P7" s="24">
        <v>0.75</v>
      </c>
      <c r="Q7" s="21">
        <f t="shared" si="0"/>
        <v>97.914041999999995</v>
      </c>
      <c r="R7" s="21"/>
      <c r="S7" s="21">
        <f t="shared" si="1"/>
        <v>0.91760854166666672</v>
      </c>
      <c r="T7" s="21">
        <f t="shared" si="2"/>
        <v>1.7913412150833201</v>
      </c>
      <c r="V7" s="22">
        <v>244.25422044774771</v>
      </c>
      <c r="W7" s="29">
        <v>472.65791970679521</v>
      </c>
      <c r="X7" s="3" t="s">
        <v>58</v>
      </c>
      <c r="Y7" s="22">
        <v>6.8566684679309597</v>
      </c>
      <c r="Z7" s="22">
        <v>260.20639228657899</v>
      </c>
      <c r="AA7" s="22">
        <v>19.179309789415996</v>
      </c>
      <c r="AB7" s="22">
        <v>53.60649018477023</v>
      </c>
      <c r="AC7" s="22">
        <v>1.5774303885737717</v>
      </c>
      <c r="AD7" s="29">
        <v>7.3536134017079632E-2</v>
      </c>
      <c r="AE7" s="22">
        <v>105.21851560817042</v>
      </c>
      <c r="AF7" s="22">
        <v>4.2320946794983598</v>
      </c>
      <c r="AG7" s="22">
        <v>10.667609930724446</v>
      </c>
      <c r="AH7" s="22">
        <v>1.460925749754808</v>
      </c>
      <c r="AI7" s="22">
        <v>7.3956748816541333</v>
      </c>
      <c r="AJ7" s="23">
        <v>2.1263022540538978</v>
      </c>
      <c r="AK7" s="22">
        <v>0.82673939538475261</v>
      </c>
      <c r="AL7" s="22">
        <v>2.6612324689831741</v>
      </c>
      <c r="AM7" s="22">
        <v>0.48635055873587291</v>
      </c>
      <c r="AN7" s="22">
        <v>3.1239400052355029</v>
      </c>
      <c r="AO7" s="22">
        <v>0.64588350453892907</v>
      </c>
      <c r="AP7" s="22">
        <v>1.852211852334031</v>
      </c>
      <c r="AQ7" s="22">
        <v>0.29621094372091933</v>
      </c>
      <c r="AR7" s="22">
        <v>1.8454461364215335</v>
      </c>
      <c r="AS7" s="22">
        <v>0.30749921090708854</v>
      </c>
      <c r="AT7" s="22">
        <v>1.4063063312139679</v>
      </c>
      <c r="AU7" s="22">
        <v>0.19181909998584568</v>
      </c>
      <c r="AV7" s="22">
        <v>2.6636378010717019</v>
      </c>
      <c r="AW7" s="22">
        <v>0.52918004223151993</v>
      </c>
      <c r="AX7" s="22">
        <v>0.17412589358518027</v>
      </c>
      <c r="AZ7" s="4">
        <v>0.70430700000000002</v>
      </c>
      <c r="BA7" s="4">
        <v>0.51292300000000002</v>
      </c>
      <c r="BB7" s="23">
        <v>38.322444877506122</v>
      </c>
      <c r="BC7" s="23">
        <v>15.548836742880065</v>
      </c>
      <c r="BD7" s="23">
        <v>18.310015756518219</v>
      </c>
    </row>
    <row r="8" spans="1:64" ht="16" customHeight="1">
      <c r="A8" s="28">
        <v>4</v>
      </c>
      <c r="B8" s="1" t="s">
        <v>61</v>
      </c>
      <c r="C8" s="17" t="s">
        <v>56</v>
      </c>
      <c r="D8" s="17" t="s">
        <v>57</v>
      </c>
      <c r="F8" s="22">
        <v>50.03</v>
      </c>
      <c r="G8" s="23">
        <v>0.90100000000000002</v>
      </c>
      <c r="H8" s="24">
        <v>20.39</v>
      </c>
      <c r="I8" s="24">
        <v>7.9002439999999998</v>
      </c>
      <c r="J8" s="23">
        <v>0.14799999999999999</v>
      </c>
      <c r="K8" s="24">
        <v>3.53</v>
      </c>
      <c r="L8" s="24">
        <v>10.44</v>
      </c>
      <c r="M8" s="24">
        <v>2.93</v>
      </c>
      <c r="N8" s="24">
        <v>0.55000000000000004</v>
      </c>
      <c r="O8" s="24">
        <v>0.15</v>
      </c>
      <c r="P8" s="24">
        <v>2.68</v>
      </c>
      <c r="Q8" s="21">
        <f t="shared" si="0"/>
        <v>99.64924400000001</v>
      </c>
      <c r="R8" s="21"/>
      <c r="S8" s="21">
        <f t="shared" si="1"/>
        <v>2.2380294617563741</v>
      </c>
      <c r="T8" s="21">
        <f t="shared" si="2"/>
        <v>2.5809329433369399</v>
      </c>
      <c r="V8" s="2">
        <v>246</v>
      </c>
      <c r="W8" s="3">
        <v>30</v>
      </c>
      <c r="X8" s="3" t="s">
        <v>58</v>
      </c>
      <c r="Y8" s="2">
        <v>7</v>
      </c>
      <c r="Z8" s="2">
        <v>273</v>
      </c>
      <c r="AA8" s="2">
        <v>23</v>
      </c>
      <c r="AB8" s="2">
        <v>78</v>
      </c>
      <c r="AC8" s="2">
        <v>4</v>
      </c>
      <c r="AD8" s="3" t="s">
        <v>58</v>
      </c>
      <c r="AE8" s="2">
        <v>179</v>
      </c>
      <c r="AF8" s="2">
        <v>8.3000000000000007</v>
      </c>
      <c r="AG8" s="2">
        <v>19.899999999999999</v>
      </c>
      <c r="AH8" s="2">
        <v>2.4900000000000002</v>
      </c>
      <c r="AI8" s="2">
        <v>11</v>
      </c>
      <c r="AJ8" s="2">
        <v>3.1</v>
      </c>
      <c r="AK8" s="2">
        <v>1.0900000000000001</v>
      </c>
      <c r="AL8" s="2">
        <v>3.6</v>
      </c>
      <c r="AM8" s="2">
        <v>0.7</v>
      </c>
      <c r="AN8" s="2">
        <v>4.3</v>
      </c>
      <c r="AO8" s="2">
        <v>0.9</v>
      </c>
      <c r="AP8" s="2">
        <v>2.6</v>
      </c>
      <c r="AQ8" s="2">
        <v>0.39</v>
      </c>
      <c r="AR8" s="2">
        <v>2.6</v>
      </c>
      <c r="AS8" s="2">
        <v>0.39</v>
      </c>
      <c r="AT8" s="2">
        <v>2.2999999999999998</v>
      </c>
      <c r="AU8" s="2">
        <v>0.2</v>
      </c>
      <c r="AV8" s="2">
        <v>6</v>
      </c>
      <c r="AW8" s="30">
        <v>1</v>
      </c>
      <c r="AX8" s="2">
        <v>0.3</v>
      </c>
      <c r="AZ8" s="4">
        <v>0.7046829</v>
      </c>
      <c r="BA8" s="4">
        <v>0.51276770000000005</v>
      </c>
      <c r="BB8" s="23">
        <v>38.397444199801406</v>
      </c>
      <c r="BC8" s="23">
        <v>15.563778580024069</v>
      </c>
      <c r="BD8" s="23">
        <v>18.367312186409727</v>
      </c>
    </row>
    <row r="9" spans="1:64" ht="16" customHeight="1">
      <c r="A9" s="28">
        <v>5</v>
      </c>
      <c r="B9" s="1" t="s">
        <v>62</v>
      </c>
      <c r="C9" s="17" t="s">
        <v>56</v>
      </c>
      <c r="D9" s="17" t="s">
        <v>57</v>
      </c>
      <c r="F9" s="22">
        <v>50.71</v>
      </c>
      <c r="G9" s="23">
        <v>0.71499999999999997</v>
      </c>
      <c r="H9" s="24">
        <v>15.71</v>
      </c>
      <c r="I9" s="24">
        <v>8.0172179999999997</v>
      </c>
      <c r="J9" s="23">
        <v>0.155</v>
      </c>
      <c r="K9" s="24">
        <v>9.7100000000000009</v>
      </c>
      <c r="L9" s="24">
        <v>9.27</v>
      </c>
      <c r="M9" s="24">
        <v>2.4700000000000002</v>
      </c>
      <c r="N9" s="24">
        <v>0.63</v>
      </c>
      <c r="O9" s="24">
        <v>0.11</v>
      </c>
      <c r="P9" s="24">
        <v>2.1</v>
      </c>
      <c r="Q9" s="21">
        <f t="shared" si="0"/>
        <v>99.597217999999998</v>
      </c>
      <c r="R9" s="21"/>
      <c r="S9" s="21">
        <f t="shared" si="1"/>
        <v>0.82566611740473728</v>
      </c>
      <c r="T9" s="21">
        <f t="shared" si="2"/>
        <v>1.9595325959703231</v>
      </c>
      <c r="V9" s="2">
        <v>230</v>
      </c>
      <c r="W9" s="3">
        <v>480</v>
      </c>
      <c r="X9" s="3" t="s">
        <v>58</v>
      </c>
      <c r="Y9" s="2">
        <v>17</v>
      </c>
      <c r="Z9" s="2">
        <v>206</v>
      </c>
      <c r="AA9" s="2">
        <v>16</v>
      </c>
      <c r="AB9" s="2">
        <v>64</v>
      </c>
      <c r="AC9" s="2">
        <v>3</v>
      </c>
      <c r="AD9" s="3" t="s">
        <v>58</v>
      </c>
      <c r="AE9" s="2">
        <v>139</v>
      </c>
      <c r="AF9" s="2">
        <v>5.8</v>
      </c>
      <c r="AG9" s="2">
        <v>13.7</v>
      </c>
      <c r="AH9" s="2">
        <v>1.77</v>
      </c>
      <c r="AI9" s="2">
        <v>7.8</v>
      </c>
      <c r="AJ9" s="2">
        <v>2.1</v>
      </c>
      <c r="AK9" s="2">
        <v>0.87</v>
      </c>
      <c r="AL9" s="2">
        <v>2.4</v>
      </c>
      <c r="AM9" s="2">
        <v>0.5</v>
      </c>
      <c r="AN9" s="2">
        <v>3.1</v>
      </c>
      <c r="AO9" s="2">
        <v>0.6</v>
      </c>
      <c r="AP9" s="2">
        <v>1.9</v>
      </c>
      <c r="AQ9" s="2">
        <v>0.28000000000000003</v>
      </c>
      <c r="AR9" s="2">
        <v>1.8</v>
      </c>
      <c r="AS9" s="2">
        <v>0.28000000000000003</v>
      </c>
      <c r="AT9" s="2">
        <v>1.8</v>
      </c>
      <c r="AU9" s="2">
        <v>0.2</v>
      </c>
      <c r="AV9" s="2">
        <v>5</v>
      </c>
      <c r="AW9" s="30">
        <v>1</v>
      </c>
      <c r="AX9" s="2">
        <v>0.2</v>
      </c>
      <c r="AZ9" s="4">
        <v>0.70502520000000002</v>
      </c>
      <c r="BA9" s="4">
        <v>0.51278480000000004</v>
      </c>
      <c r="BB9" s="23">
        <v>38.497744498292683</v>
      </c>
      <c r="BC9" s="23">
        <v>15.576313678299238</v>
      </c>
      <c r="BD9" s="23">
        <v>18.406478102646751</v>
      </c>
    </row>
    <row r="10" spans="1:64" ht="16" customHeight="1">
      <c r="A10" s="28">
        <v>6</v>
      </c>
      <c r="B10" s="1" t="s">
        <v>63</v>
      </c>
      <c r="C10" s="17" t="s">
        <v>56</v>
      </c>
      <c r="D10" s="17" t="s">
        <v>57</v>
      </c>
      <c r="F10" s="22">
        <v>51.25</v>
      </c>
      <c r="G10" s="23">
        <v>1.002</v>
      </c>
      <c r="H10" s="24">
        <v>18.2</v>
      </c>
      <c r="I10" s="24">
        <v>9.5648740000000014</v>
      </c>
      <c r="J10" s="23">
        <v>0.17599999999999999</v>
      </c>
      <c r="K10" s="24">
        <v>5.41</v>
      </c>
      <c r="L10" s="24">
        <v>9.06</v>
      </c>
      <c r="M10" s="24">
        <v>2.61</v>
      </c>
      <c r="N10" s="24">
        <v>0.72</v>
      </c>
      <c r="O10" s="24">
        <v>0.13</v>
      </c>
      <c r="P10" s="24">
        <v>0.1</v>
      </c>
      <c r="Q10" s="21">
        <f t="shared" si="0"/>
        <v>98.22287399999999</v>
      </c>
      <c r="R10" s="21"/>
      <c r="S10" s="21">
        <f t="shared" si="1"/>
        <v>1.7679988909426989</v>
      </c>
      <c r="T10" s="21">
        <f t="shared" si="2"/>
        <v>1.9027955830887053</v>
      </c>
      <c r="V10" s="2">
        <v>216</v>
      </c>
      <c r="W10" s="3">
        <v>60</v>
      </c>
      <c r="X10" s="3" t="s">
        <v>58</v>
      </c>
      <c r="Y10" s="2">
        <v>17</v>
      </c>
      <c r="Z10" s="2">
        <v>214</v>
      </c>
      <c r="AA10" s="2">
        <v>27</v>
      </c>
      <c r="AB10" s="2">
        <v>71</v>
      </c>
      <c r="AC10" s="2">
        <v>4</v>
      </c>
      <c r="AD10" s="3" t="s">
        <v>58</v>
      </c>
      <c r="AE10" s="2">
        <v>184</v>
      </c>
      <c r="AF10" s="2">
        <v>8.8000000000000007</v>
      </c>
      <c r="AG10" s="2">
        <v>19.600000000000001</v>
      </c>
      <c r="AH10" s="2">
        <v>2.39</v>
      </c>
      <c r="AI10" s="2">
        <v>10.8</v>
      </c>
      <c r="AJ10" s="2">
        <v>3</v>
      </c>
      <c r="AK10" s="2">
        <v>1.07</v>
      </c>
      <c r="AL10" s="2">
        <v>3.6</v>
      </c>
      <c r="AM10" s="2">
        <v>0.7</v>
      </c>
      <c r="AN10" s="2">
        <v>4.2</v>
      </c>
      <c r="AO10" s="2">
        <v>0.9</v>
      </c>
      <c r="AP10" s="2">
        <v>2.7</v>
      </c>
      <c r="AQ10" s="2">
        <v>0.42</v>
      </c>
      <c r="AR10" s="2">
        <v>2.8</v>
      </c>
      <c r="AS10" s="2">
        <v>0.43</v>
      </c>
      <c r="AT10" s="2">
        <v>2.2000000000000002</v>
      </c>
      <c r="AU10" s="2">
        <v>0.3</v>
      </c>
      <c r="AV10" s="2">
        <v>6</v>
      </c>
      <c r="AW10" s="30">
        <v>2.1</v>
      </c>
      <c r="AX10" s="2">
        <v>0.6</v>
      </c>
      <c r="AZ10" s="4">
        <v>0.70435599999999998</v>
      </c>
      <c r="BA10" s="4">
        <v>0.51285700000000001</v>
      </c>
      <c r="BB10" s="23">
        <v>38.501308723113951</v>
      </c>
      <c r="BC10" s="23">
        <v>15.593662254312076</v>
      </c>
      <c r="BD10" s="23">
        <v>18.486713138211609</v>
      </c>
    </row>
    <row r="11" spans="1:64" ht="16" customHeight="1">
      <c r="A11" s="28">
        <v>7</v>
      </c>
      <c r="B11" s="1" t="s">
        <v>64</v>
      </c>
      <c r="C11" s="17" t="s">
        <v>56</v>
      </c>
      <c r="D11" s="17" t="s">
        <v>65</v>
      </c>
      <c r="F11" s="22">
        <v>52.29</v>
      </c>
      <c r="G11" s="23">
        <v>0.84699999999999998</v>
      </c>
      <c r="H11" s="24">
        <v>18.5</v>
      </c>
      <c r="I11" s="24">
        <v>9.5558759999999996</v>
      </c>
      <c r="J11" s="23">
        <v>0.16</v>
      </c>
      <c r="K11" s="24">
        <v>3.37</v>
      </c>
      <c r="L11" s="24">
        <v>9.58</v>
      </c>
      <c r="M11" s="24">
        <v>2.73</v>
      </c>
      <c r="N11" s="24">
        <v>0.59</v>
      </c>
      <c r="O11" s="24">
        <v>0.13</v>
      </c>
      <c r="P11" s="24">
        <v>1.0900000000000001</v>
      </c>
      <c r="Q11" s="21">
        <f t="shared" si="0"/>
        <v>98.842876000000004</v>
      </c>
      <c r="R11" s="21"/>
      <c r="S11" s="21">
        <f t="shared" si="1"/>
        <v>2.8355715133531154</v>
      </c>
      <c r="T11" s="21">
        <f t="shared" si="2"/>
        <v>1.9359815887104439</v>
      </c>
      <c r="V11" s="22">
        <v>303.567965254444</v>
      </c>
      <c r="W11" s="29">
        <v>53.632351224355382</v>
      </c>
      <c r="X11" s="3" t="s">
        <v>58</v>
      </c>
      <c r="Y11" s="22">
        <v>11.511673616946101</v>
      </c>
      <c r="Z11" s="22">
        <v>247.53851666155202</v>
      </c>
      <c r="AA11" s="22">
        <v>22.327340548940608</v>
      </c>
      <c r="AB11" s="22">
        <v>79.094416936192815</v>
      </c>
      <c r="AC11" s="22">
        <v>4.5732995311165885</v>
      </c>
      <c r="AD11" s="29">
        <v>0.19619748543351265</v>
      </c>
      <c r="AE11" s="22">
        <v>154.68299528320475</v>
      </c>
      <c r="AF11" s="22">
        <v>6.3120834439849043</v>
      </c>
      <c r="AG11" s="22">
        <v>15.488388541322939</v>
      </c>
      <c r="AH11" s="22">
        <v>1.8643115293654058</v>
      </c>
      <c r="AI11" s="22">
        <v>9.173139431144536</v>
      </c>
      <c r="AJ11" s="23">
        <v>2.6248056255077197</v>
      </c>
      <c r="AK11" s="22">
        <v>0.90788733500228169</v>
      </c>
      <c r="AL11" s="22">
        <v>2.89409846312132</v>
      </c>
      <c r="AM11" s="22">
        <v>0.5489983273195197</v>
      </c>
      <c r="AN11" s="22">
        <v>3.4437759643764254</v>
      </c>
      <c r="AO11" s="22">
        <v>0.71254379936757384</v>
      </c>
      <c r="AP11" s="22">
        <v>2.0482680953128347</v>
      </c>
      <c r="AQ11" s="22">
        <v>0.33001061397248627</v>
      </c>
      <c r="AR11" s="22">
        <v>2.1915885604890182</v>
      </c>
      <c r="AS11" s="22">
        <v>0.3416260248085935</v>
      </c>
      <c r="AT11" s="22">
        <v>1.8765399562331091</v>
      </c>
      <c r="AU11" s="22">
        <v>0.27980422629723262</v>
      </c>
      <c r="AV11" s="22">
        <v>3.8731223414516029</v>
      </c>
      <c r="AW11" s="22">
        <v>0.5754116827772332</v>
      </c>
      <c r="AX11" s="22">
        <v>0.21566784544197476</v>
      </c>
      <c r="AZ11" s="4">
        <v>0.70476839999999996</v>
      </c>
      <c r="BA11" s="4">
        <v>0.51277839999999997</v>
      </c>
      <c r="BB11" s="23">
        <v>38.344332229929648</v>
      </c>
      <c r="BC11" s="23">
        <v>15.553249097472925</v>
      </c>
      <c r="BD11" s="23">
        <v>18.350283527176238</v>
      </c>
    </row>
    <row r="12" spans="1:64" ht="16" customHeight="1">
      <c r="A12" s="28">
        <v>8</v>
      </c>
      <c r="B12" s="1" t="s">
        <v>66</v>
      </c>
      <c r="C12" s="17" t="s">
        <v>56</v>
      </c>
      <c r="D12" s="17" t="s">
        <v>65</v>
      </c>
      <c r="F12" s="22">
        <v>53.94</v>
      </c>
      <c r="G12" s="23">
        <v>0.65100000000000002</v>
      </c>
      <c r="H12" s="24">
        <v>16.88</v>
      </c>
      <c r="I12" s="24">
        <v>7.1354139999999999</v>
      </c>
      <c r="J12" s="23">
        <v>0.14000000000000001</v>
      </c>
      <c r="K12" s="24">
        <v>6.31</v>
      </c>
      <c r="L12" s="24">
        <v>8.9499999999999993</v>
      </c>
      <c r="M12" s="24">
        <v>2.82</v>
      </c>
      <c r="N12" s="24">
        <v>0.5</v>
      </c>
      <c r="O12" s="24">
        <v>0.12</v>
      </c>
      <c r="P12" s="24">
        <v>1.62</v>
      </c>
      <c r="Q12" s="21">
        <f t="shared" si="0"/>
        <v>99.066414000000009</v>
      </c>
      <c r="R12" s="21"/>
      <c r="S12" s="21">
        <f t="shared" si="1"/>
        <v>1.1308104595879558</v>
      </c>
      <c r="T12" s="21">
        <f t="shared" si="2"/>
        <v>2.3656651176792263</v>
      </c>
      <c r="V12" s="22">
        <v>180.29772822575418</v>
      </c>
      <c r="W12" s="29">
        <v>275.94597653476211</v>
      </c>
      <c r="X12" s="3" t="s">
        <v>58</v>
      </c>
      <c r="Y12" s="22">
        <v>13.044778912482004</v>
      </c>
      <c r="Z12" s="22">
        <v>316.40557434211667</v>
      </c>
      <c r="AA12" s="22">
        <v>14.566208707754896</v>
      </c>
      <c r="AB12" s="22">
        <v>75.596958310434189</v>
      </c>
      <c r="AC12" s="22">
        <v>1.7282713444075983</v>
      </c>
      <c r="AD12" s="29">
        <v>1.2805082439432831</v>
      </c>
      <c r="AE12" s="22">
        <v>154.04089919585107</v>
      </c>
      <c r="AF12" s="22">
        <v>3.6321538212192674</v>
      </c>
      <c r="AG12" s="22">
        <v>8.7404671720256015</v>
      </c>
      <c r="AH12" s="22">
        <v>1.1660511411895607</v>
      </c>
      <c r="AI12" s="22">
        <v>5.5625372556364683</v>
      </c>
      <c r="AJ12" s="23">
        <v>1.6649382531960986</v>
      </c>
      <c r="AK12" s="22">
        <v>0.70571632971092868</v>
      </c>
      <c r="AL12" s="22">
        <v>1.9131219331701363</v>
      </c>
      <c r="AM12" s="22">
        <v>0.36618369196608891</v>
      </c>
      <c r="AN12" s="22">
        <v>2.1933963219199395</v>
      </c>
      <c r="AO12" s="22">
        <v>0.47708068121293151</v>
      </c>
      <c r="AP12" s="22">
        <v>1.4104661271322012</v>
      </c>
      <c r="AQ12" s="22">
        <v>0.23042443052499934</v>
      </c>
      <c r="AR12" s="22">
        <v>1.5318095409647523</v>
      </c>
      <c r="AS12" s="22">
        <v>0.24617457315428559</v>
      </c>
      <c r="AT12" s="22">
        <v>1.8711658974778913</v>
      </c>
      <c r="AU12" s="22">
        <v>0.16151010481042272</v>
      </c>
      <c r="AV12" s="22">
        <v>4.7932362928722743</v>
      </c>
      <c r="AW12" s="22">
        <v>0.62477733359767718</v>
      </c>
      <c r="AX12" s="22">
        <v>0.21346684022520054</v>
      </c>
      <c r="AZ12" s="4">
        <v>0.70407960000000003</v>
      </c>
      <c r="BA12" s="4">
        <v>0.51288599999999995</v>
      </c>
      <c r="BB12" s="23">
        <v>38.366119181653978</v>
      </c>
      <c r="BC12" s="23">
        <v>15.544223826714802</v>
      </c>
      <c r="BD12" s="23">
        <v>18.337361779875529</v>
      </c>
    </row>
    <row r="13" spans="1:64" ht="16" customHeight="1">
      <c r="A13" s="28">
        <v>9</v>
      </c>
      <c r="B13" s="1" t="s">
        <v>67</v>
      </c>
      <c r="C13" s="17" t="s">
        <v>68</v>
      </c>
      <c r="D13" s="17" t="s">
        <v>57</v>
      </c>
      <c r="F13" s="22">
        <v>46.734095276625865</v>
      </c>
      <c r="G13" s="23">
        <v>0.49622736927278238</v>
      </c>
      <c r="H13" s="24">
        <v>13.906746232426418</v>
      </c>
      <c r="I13" s="24">
        <v>9.2921391321937641</v>
      </c>
      <c r="J13" s="23">
        <v>0.16403357944775968</v>
      </c>
      <c r="K13" s="24">
        <v>12.740972994841711</v>
      </c>
      <c r="L13" s="24">
        <v>10.615758066147466</v>
      </c>
      <c r="M13" s="24">
        <v>1.3824213613836351</v>
      </c>
      <c r="N13" s="24">
        <v>0.23728127844644484</v>
      </c>
      <c r="O13" s="24">
        <v>3.0949731971275412E-2</v>
      </c>
      <c r="P13" s="24">
        <v>2.5646202083544045</v>
      </c>
      <c r="Q13" s="21">
        <f t="shared" si="0"/>
        <v>98.165245231111527</v>
      </c>
      <c r="R13" s="21"/>
      <c r="S13" s="21">
        <f t="shared" si="1"/>
        <v>0.72931157894736642</v>
      </c>
      <c r="T13" s="21">
        <f t="shared" si="2"/>
        <v>1.496614077187542</v>
      </c>
      <c r="V13" s="2">
        <v>206</v>
      </c>
      <c r="W13" s="3">
        <v>820</v>
      </c>
      <c r="X13" s="3" t="s">
        <v>58</v>
      </c>
      <c r="Y13" s="2">
        <v>2</v>
      </c>
      <c r="Z13" s="2">
        <v>118</v>
      </c>
      <c r="AA13" s="2">
        <v>14</v>
      </c>
      <c r="AB13" s="2">
        <v>19</v>
      </c>
      <c r="AC13" s="2">
        <v>1</v>
      </c>
      <c r="AD13" s="3" t="s">
        <v>58</v>
      </c>
      <c r="AE13" s="2">
        <v>28</v>
      </c>
      <c r="AF13" s="2">
        <v>1.5</v>
      </c>
      <c r="AG13" s="2">
        <v>3.8</v>
      </c>
      <c r="AH13" s="2">
        <v>0.57999999999999996</v>
      </c>
      <c r="AI13" s="2">
        <v>3.2</v>
      </c>
      <c r="AJ13" s="2">
        <v>1.1000000000000001</v>
      </c>
      <c r="AK13" s="2">
        <v>0.48</v>
      </c>
      <c r="AL13" s="2">
        <v>1.6</v>
      </c>
      <c r="AM13" s="2">
        <v>0.3</v>
      </c>
      <c r="AN13" s="2">
        <v>2.2000000000000002</v>
      </c>
      <c r="AO13" s="2">
        <v>0.5</v>
      </c>
      <c r="AP13" s="2">
        <v>1.4</v>
      </c>
      <c r="AQ13" s="2">
        <v>0.2</v>
      </c>
      <c r="AR13" s="2">
        <v>1.3</v>
      </c>
      <c r="AS13" s="2">
        <v>0.21</v>
      </c>
      <c r="AT13" s="2">
        <v>0.8</v>
      </c>
      <c r="AU13" s="2">
        <v>0.1</v>
      </c>
      <c r="AV13" s="2">
        <v>5</v>
      </c>
      <c r="AW13" s="2">
        <v>0.2</v>
      </c>
      <c r="AX13" s="2">
        <v>0.1</v>
      </c>
      <c r="AZ13" s="4">
        <v>0.70435700000000001</v>
      </c>
      <c r="BA13" s="4">
        <v>0.51290199999999997</v>
      </c>
      <c r="BB13" s="23">
        <v>38.237807088088559</v>
      </c>
      <c r="BC13" s="23">
        <v>15.547332531087044</v>
      </c>
      <c r="BD13" s="23">
        <v>18.216057624982849</v>
      </c>
    </row>
    <row r="14" spans="1:64" ht="16" customHeight="1">
      <c r="A14" s="28">
        <v>10</v>
      </c>
      <c r="B14" s="1" t="s">
        <v>69</v>
      </c>
      <c r="C14" s="17" t="s">
        <v>68</v>
      </c>
      <c r="D14" s="17" t="s">
        <v>57</v>
      </c>
      <c r="F14" s="22">
        <v>49.31</v>
      </c>
      <c r="G14" s="23">
        <v>0.82599999999999996</v>
      </c>
      <c r="H14" s="24">
        <v>16.89</v>
      </c>
      <c r="I14" s="24">
        <v>9.4209060000000004</v>
      </c>
      <c r="J14" s="23">
        <v>0.17499999999999999</v>
      </c>
      <c r="K14" s="24">
        <v>6.93</v>
      </c>
      <c r="L14" s="24">
        <v>10.63</v>
      </c>
      <c r="M14" s="24">
        <v>2.19</v>
      </c>
      <c r="N14" s="24">
        <v>0.16</v>
      </c>
      <c r="O14" s="24">
        <v>0.1</v>
      </c>
      <c r="P14" s="24">
        <v>1.66</v>
      </c>
      <c r="Q14" s="21">
        <f t="shared" si="0"/>
        <v>98.291905999999983</v>
      </c>
      <c r="R14" s="21"/>
      <c r="S14" s="21">
        <f t="shared" si="1"/>
        <v>1.3594380952380953</v>
      </c>
      <c r="T14" s="21">
        <f t="shared" si="2"/>
        <v>1.7928211999992356</v>
      </c>
      <c r="V14" s="2">
        <v>263</v>
      </c>
      <c r="W14" s="3">
        <v>230</v>
      </c>
      <c r="X14" s="3" t="s">
        <v>58</v>
      </c>
      <c r="Y14" s="2">
        <v>4</v>
      </c>
      <c r="Z14" s="2">
        <v>200</v>
      </c>
      <c r="AA14" s="2">
        <v>22</v>
      </c>
      <c r="AB14" s="2">
        <v>55</v>
      </c>
      <c r="AC14" s="2">
        <v>3</v>
      </c>
      <c r="AD14" s="3" t="s">
        <v>58</v>
      </c>
      <c r="AE14" s="2">
        <v>82</v>
      </c>
      <c r="AF14" s="2">
        <v>5.8</v>
      </c>
      <c r="AG14" s="2">
        <v>13</v>
      </c>
      <c r="AH14" s="2">
        <v>1.7</v>
      </c>
      <c r="AI14" s="2">
        <v>8</v>
      </c>
      <c r="AJ14" s="2">
        <v>2.4</v>
      </c>
      <c r="AK14" s="2">
        <v>0.9</v>
      </c>
      <c r="AL14" s="2">
        <v>3</v>
      </c>
      <c r="AM14" s="2">
        <v>0.6</v>
      </c>
      <c r="AN14" s="2">
        <v>3.5</v>
      </c>
      <c r="AO14" s="2">
        <v>0.7</v>
      </c>
      <c r="AP14" s="2">
        <v>2.2000000000000002</v>
      </c>
      <c r="AQ14" s="2">
        <v>0.34</v>
      </c>
      <c r="AR14" s="2">
        <v>2.2000000000000002</v>
      </c>
      <c r="AS14" s="2">
        <v>0.32</v>
      </c>
      <c r="AT14" s="2">
        <v>1.8</v>
      </c>
      <c r="AU14" s="2">
        <v>0.2</v>
      </c>
      <c r="AV14" s="2">
        <v>6</v>
      </c>
      <c r="AW14" s="2">
        <v>0.7</v>
      </c>
      <c r="AX14" s="2">
        <v>0.3</v>
      </c>
      <c r="AZ14" s="4">
        <v>0.70458299999999996</v>
      </c>
      <c r="BA14" s="4">
        <v>0.51282000000000005</v>
      </c>
      <c r="BB14" s="23">
        <v>38.275356949585792</v>
      </c>
      <c r="BC14" s="23">
        <v>15.544925792218212</v>
      </c>
      <c r="BD14" s="23">
        <v>18.282569564577184</v>
      </c>
    </row>
    <row r="15" spans="1:64" ht="16" customHeight="1">
      <c r="A15" s="28">
        <v>11</v>
      </c>
      <c r="B15" s="1" t="s">
        <v>70</v>
      </c>
      <c r="C15" s="17" t="s">
        <v>68</v>
      </c>
      <c r="D15" s="17" t="s">
        <v>57</v>
      </c>
      <c r="F15" s="22">
        <v>50.04</v>
      </c>
      <c r="G15" s="23">
        <v>0.94199999999999995</v>
      </c>
      <c r="H15" s="24">
        <v>17.41</v>
      </c>
      <c r="I15" s="24">
        <v>10.203732</v>
      </c>
      <c r="J15" s="23">
        <v>0.17699999999999999</v>
      </c>
      <c r="K15" s="24">
        <v>4.8899999999999997</v>
      </c>
      <c r="L15" s="24">
        <v>9.34</v>
      </c>
      <c r="M15" s="24">
        <v>2.85</v>
      </c>
      <c r="N15" s="24">
        <v>0.56999999999999995</v>
      </c>
      <c r="O15" s="24">
        <v>0.14000000000000001</v>
      </c>
      <c r="P15" s="24">
        <v>2.12</v>
      </c>
      <c r="Q15" s="21">
        <f t="shared" si="0"/>
        <v>98.682732000000001</v>
      </c>
      <c r="R15" s="21"/>
      <c r="S15" s="21">
        <f t="shared" si="1"/>
        <v>2.0866527607361967</v>
      </c>
      <c r="T15" s="21">
        <f t="shared" si="2"/>
        <v>1.7062384625546809</v>
      </c>
      <c r="V15" s="2">
        <v>239</v>
      </c>
      <c r="W15" s="3" t="s">
        <v>58</v>
      </c>
      <c r="X15" s="3" t="s">
        <v>58</v>
      </c>
      <c r="Y15" s="2">
        <v>14</v>
      </c>
      <c r="Z15" s="2">
        <v>206</v>
      </c>
      <c r="AA15" s="2">
        <v>26</v>
      </c>
      <c r="AB15" s="2">
        <v>76</v>
      </c>
      <c r="AC15" s="2">
        <v>4</v>
      </c>
      <c r="AD15" s="3">
        <v>0.6</v>
      </c>
      <c r="AE15" s="2">
        <v>166</v>
      </c>
      <c r="AF15" s="2">
        <v>7.5</v>
      </c>
      <c r="AG15" s="2">
        <v>17.3</v>
      </c>
      <c r="AH15" s="2">
        <v>2.25</v>
      </c>
      <c r="AI15" s="2">
        <v>11</v>
      </c>
      <c r="AJ15" s="2">
        <v>3.2</v>
      </c>
      <c r="AK15" s="2">
        <v>1.07</v>
      </c>
      <c r="AL15" s="2">
        <v>3.8</v>
      </c>
      <c r="AM15" s="2">
        <v>0.7</v>
      </c>
      <c r="AN15" s="2">
        <v>4.2</v>
      </c>
      <c r="AO15" s="2">
        <v>0.9</v>
      </c>
      <c r="AP15" s="2">
        <v>2.6</v>
      </c>
      <c r="AQ15" s="2">
        <v>0.41</v>
      </c>
      <c r="AR15" s="2">
        <v>2.7</v>
      </c>
      <c r="AS15" s="2">
        <v>0.4</v>
      </c>
      <c r="AT15" s="2">
        <v>2.4</v>
      </c>
      <c r="AU15" s="2">
        <v>0.2</v>
      </c>
      <c r="AV15" s="2">
        <v>13</v>
      </c>
      <c r="AW15" s="2">
        <v>0.8</v>
      </c>
      <c r="AX15" s="2">
        <v>0.2</v>
      </c>
      <c r="AZ15" s="4">
        <v>0.70484559999999996</v>
      </c>
      <c r="BA15" s="4">
        <v>0.51276029999999995</v>
      </c>
      <c r="BB15" s="23">
        <v>38.40597825923259</v>
      </c>
      <c r="BC15" s="23">
        <v>15.55595667870036</v>
      </c>
      <c r="BD15" s="23">
        <v>18.376527696112557</v>
      </c>
    </row>
    <row r="16" spans="1:64" ht="16" customHeight="1">
      <c r="A16" s="28">
        <v>12</v>
      </c>
      <c r="B16" s="1" t="s">
        <v>71</v>
      </c>
      <c r="C16" s="17" t="s">
        <v>68</v>
      </c>
      <c r="D16" s="17" t="s">
        <v>57</v>
      </c>
      <c r="F16" s="22">
        <v>50.56</v>
      </c>
      <c r="G16" s="23">
        <v>0.85499999999999998</v>
      </c>
      <c r="H16" s="24">
        <v>16.95</v>
      </c>
      <c r="I16" s="24">
        <v>9.3669180000000001</v>
      </c>
      <c r="J16" s="23">
        <v>0.18</v>
      </c>
      <c r="K16" s="24">
        <v>7.27</v>
      </c>
      <c r="L16" s="24">
        <v>9.43</v>
      </c>
      <c r="M16" s="24">
        <v>2.46</v>
      </c>
      <c r="N16" s="24">
        <v>0.32</v>
      </c>
      <c r="O16" s="24">
        <v>0.11</v>
      </c>
      <c r="P16" s="24">
        <v>1.2</v>
      </c>
      <c r="Q16" s="21">
        <f t="shared" si="0"/>
        <v>98.701917999999992</v>
      </c>
      <c r="R16" s="21"/>
      <c r="S16" s="21">
        <f t="shared" si="1"/>
        <v>1.2884343878954609</v>
      </c>
      <c r="T16" s="21">
        <f t="shared" si="2"/>
        <v>1.8095599854722759</v>
      </c>
      <c r="V16" s="2">
        <v>232</v>
      </c>
      <c r="W16" s="3">
        <v>130</v>
      </c>
      <c r="X16" s="3" t="s">
        <v>58</v>
      </c>
      <c r="Y16" s="2">
        <v>3</v>
      </c>
      <c r="Z16" s="2">
        <v>205</v>
      </c>
      <c r="AA16" s="2">
        <v>23</v>
      </c>
      <c r="AB16" s="2">
        <v>63</v>
      </c>
      <c r="AC16" s="2">
        <v>5</v>
      </c>
      <c r="AD16" s="3" t="s">
        <v>58</v>
      </c>
      <c r="AE16" s="2">
        <v>136</v>
      </c>
      <c r="AF16" s="2">
        <v>6.9</v>
      </c>
      <c r="AG16" s="2">
        <v>15.6</v>
      </c>
      <c r="AH16" s="2">
        <v>2.0099999999999998</v>
      </c>
      <c r="AI16" s="2">
        <v>9.4</v>
      </c>
      <c r="AJ16" s="2">
        <v>2.7</v>
      </c>
      <c r="AK16" s="2">
        <v>0.93</v>
      </c>
      <c r="AL16" s="2">
        <v>3.2</v>
      </c>
      <c r="AM16" s="2">
        <v>0.6</v>
      </c>
      <c r="AN16" s="2">
        <v>3.7</v>
      </c>
      <c r="AO16" s="2">
        <v>0.8</v>
      </c>
      <c r="AP16" s="2">
        <v>2.2000000000000002</v>
      </c>
      <c r="AQ16" s="2">
        <v>0.34</v>
      </c>
      <c r="AR16" s="2">
        <v>2.2000000000000002</v>
      </c>
      <c r="AS16" s="2">
        <v>0.35</v>
      </c>
      <c r="AT16" s="2">
        <v>2</v>
      </c>
      <c r="AU16" s="2">
        <v>0.3</v>
      </c>
      <c r="AV16" s="2">
        <v>5</v>
      </c>
      <c r="AW16" s="2">
        <v>0.9</v>
      </c>
      <c r="AX16" s="2">
        <v>0.2</v>
      </c>
      <c r="AZ16" s="4">
        <v>0.70485799999999998</v>
      </c>
      <c r="BA16" s="4">
        <v>0.51273500000000005</v>
      </c>
      <c r="BB16" s="23">
        <v>38.445335333315256</v>
      </c>
      <c r="BC16" s="23">
        <v>15.573606097071801</v>
      </c>
      <c r="BD16" s="23">
        <v>18.393656523929774</v>
      </c>
    </row>
    <row r="17" spans="1:56" ht="16" customHeight="1">
      <c r="A17" s="28">
        <v>13</v>
      </c>
      <c r="B17" s="1" t="s">
        <v>72</v>
      </c>
      <c r="C17" s="17" t="s">
        <v>68</v>
      </c>
      <c r="D17" s="17" t="s">
        <v>65</v>
      </c>
      <c r="F17" s="22">
        <v>52.23</v>
      </c>
      <c r="G17" s="23">
        <v>0.82099999999999995</v>
      </c>
      <c r="H17" s="24">
        <v>18.63</v>
      </c>
      <c r="I17" s="24">
        <v>8.9440120000000007</v>
      </c>
      <c r="J17" s="23">
        <v>0.161</v>
      </c>
      <c r="K17" s="24">
        <v>5.18</v>
      </c>
      <c r="L17" s="24">
        <v>8.74</v>
      </c>
      <c r="M17" s="24">
        <v>2.87</v>
      </c>
      <c r="N17" s="24">
        <v>0.56999999999999995</v>
      </c>
      <c r="O17" s="24">
        <v>0.16</v>
      </c>
      <c r="P17" s="24">
        <v>0.61</v>
      </c>
      <c r="Q17" s="21">
        <f t="shared" si="0"/>
        <v>98.916011999999995</v>
      </c>
      <c r="R17" s="21"/>
      <c r="S17" s="21">
        <f t="shared" si="1"/>
        <v>1.7266432432432435</v>
      </c>
      <c r="T17" s="21">
        <f t="shared" si="2"/>
        <v>2.082957849340989</v>
      </c>
      <c r="V17" s="2">
        <v>185</v>
      </c>
      <c r="W17" s="3">
        <v>50</v>
      </c>
      <c r="X17" s="3" t="s">
        <v>58</v>
      </c>
      <c r="Y17" s="2">
        <v>13</v>
      </c>
      <c r="Z17" s="2">
        <v>283</v>
      </c>
      <c r="AA17" s="2">
        <v>23</v>
      </c>
      <c r="AB17" s="2">
        <v>77</v>
      </c>
      <c r="AC17" s="2">
        <v>6</v>
      </c>
      <c r="AD17" s="3" t="s">
        <v>58</v>
      </c>
      <c r="AE17" s="2">
        <v>161</v>
      </c>
      <c r="AF17" s="2">
        <v>9.1</v>
      </c>
      <c r="AG17" s="2">
        <v>19.600000000000001</v>
      </c>
      <c r="AH17" s="2">
        <v>2.56</v>
      </c>
      <c r="AI17" s="2">
        <v>11.6</v>
      </c>
      <c r="AJ17" s="2">
        <v>3.2</v>
      </c>
      <c r="AK17" s="2">
        <v>1.1000000000000001</v>
      </c>
      <c r="AL17" s="2">
        <v>3.6</v>
      </c>
      <c r="AM17" s="2">
        <v>0.6</v>
      </c>
      <c r="AN17" s="2">
        <v>3.7</v>
      </c>
      <c r="AO17" s="2">
        <v>0.8</v>
      </c>
      <c r="AP17" s="2">
        <v>2.2000000000000002</v>
      </c>
      <c r="AQ17" s="2">
        <v>0.34</v>
      </c>
      <c r="AR17" s="2">
        <v>2.2000000000000002</v>
      </c>
      <c r="AS17" s="2">
        <v>0.34</v>
      </c>
      <c r="AT17" s="2">
        <v>2.2999999999999998</v>
      </c>
      <c r="AU17" s="2">
        <v>0.3</v>
      </c>
      <c r="AV17" s="2">
        <v>8</v>
      </c>
      <c r="AW17" s="2">
        <v>0.9</v>
      </c>
      <c r="AX17" s="2">
        <v>0.2</v>
      </c>
      <c r="AZ17" s="4">
        <v>0.70488390000000001</v>
      </c>
      <c r="BA17" s="4">
        <v>0.51274909999999996</v>
      </c>
      <c r="BB17" s="23">
        <v>38.398548607492501</v>
      </c>
      <c r="BC17" s="23">
        <v>15.565443241075011</v>
      </c>
      <c r="BD17" s="23">
        <v>18.358998193960435</v>
      </c>
    </row>
    <row r="18" spans="1:56" ht="16" customHeight="1">
      <c r="A18" s="28">
        <v>14</v>
      </c>
      <c r="B18" s="1" t="s">
        <v>73</v>
      </c>
      <c r="C18" s="17" t="s">
        <v>68</v>
      </c>
      <c r="D18" s="17" t="s">
        <v>65</v>
      </c>
      <c r="F18" s="22">
        <v>52.09</v>
      </c>
      <c r="G18" s="23">
        <v>0.80200000000000005</v>
      </c>
      <c r="H18" s="24">
        <v>17.670000000000002</v>
      </c>
      <c r="I18" s="24">
        <v>8.5391019999999997</v>
      </c>
      <c r="J18" s="23">
        <v>0.158</v>
      </c>
      <c r="K18" s="24">
        <v>5.26</v>
      </c>
      <c r="L18" s="24">
        <v>9.69</v>
      </c>
      <c r="M18" s="24">
        <v>2.52</v>
      </c>
      <c r="N18" s="24">
        <v>0.6</v>
      </c>
      <c r="O18" s="24">
        <v>0.11</v>
      </c>
      <c r="P18" s="24">
        <v>1.03</v>
      </c>
      <c r="Q18" s="21">
        <f t="shared" si="0"/>
        <v>98.469102000000007</v>
      </c>
      <c r="R18" s="21"/>
      <c r="S18" s="21">
        <f t="shared" si="1"/>
        <v>1.6234034220532318</v>
      </c>
      <c r="T18" s="21">
        <f t="shared" si="2"/>
        <v>2.0693042429988542</v>
      </c>
      <c r="V18" s="2">
        <v>232</v>
      </c>
      <c r="W18" s="3">
        <v>80</v>
      </c>
      <c r="X18" s="3" t="s">
        <v>58</v>
      </c>
      <c r="Y18" s="2">
        <v>18</v>
      </c>
      <c r="Z18" s="2">
        <v>231</v>
      </c>
      <c r="AA18" s="2">
        <v>24</v>
      </c>
      <c r="AB18" s="2">
        <v>69</v>
      </c>
      <c r="AC18" s="2">
        <v>4</v>
      </c>
      <c r="AD18" s="3">
        <v>0.7</v>
      </c>
      <c r="AE18" s="2">
        <v>161</v>
      </c>
      <c r="AF18" s="2">
        <v>8.6999999999999993</v>
      </c>
      <c r="AG18" s="2">
        <v>18.5</v>
      </c>
      <c r="AH18" s="2">
        <v>2.23</v>
      </c>
      <c r="AI18" s="2">
        <v>9.9</v>
      </c>
      <c r="AJ18" s="2">
        <v>2.7</v>
      </c>
      <c r="AK18" s="2">
        <v>0.94</v>
      </c>
      <c r="AL18" s="2">
        <v>3.2</v>
      </c>
      <c r="AM18" s="2">
        <v>0.6</v>
      </c>
      <c r="AN18" s="2">
        <v>3.7</v>
      </c>
      <c r="AO18" s="2">
        <v>0.7</v>
      </c>
      <c r="AP18" s="2">
        <v>2.2999999999999998</v>
      </c>
      <c r="AQ18" s="2">
        <v>0.34</v>
      </c>
      <c r="AR18" s="2">
        <v>2.2999999999999998</v>
      </c>
      <c r="AS18" s="2">
        <v>0.34</v>
      </c>
      <c r="AT18" s="2">
        <v>2.1</v>
      </c>
      <c r="AU18" s="2">
        <v>0.3</v>
      </c>
      <c r="AV18" s="2">
        <v>7</v>
      </c>
      <c r="AW18" s="2">
        <v>1.9</v>
      </c>
      <c r="AX18" s="2">
        <v>0.5</v>
      </c>
      <c r="AZ18" s="4">
        <v>0.70513700000000001</v>
      </c>
      <c r="BA18" s="4">
        <v>0.51266800000000001</v>
      </c>
      <c r="BB18" s="23">
        <v>38.568326189823587</v>
      </c>
      <c r="BC18" s="23">
        <v>15.594263939029283</v>
      </c>
      <c r="BD18" s="23">
        <v>18.440635589697461</v>
      </c>
    </row>
    <row r="19" spans="1:56" ht="16" customHeight="1">
      <c r="A19" s="28">
        <v>15</v>
      </c>
      <c r="B19" s="1" t="s">
        <v>74</v>
      </c>
      <c r="C19" s="17" t="s">
        <v>68</v>
      </c>
      <c r="D19" s="17" t="s">
        <v>65</v>
      </c>
      <c r="F19" s="22">
        <v>53.17</v>
      </c>
      <c r="G19" s="23">
        <v>0.92100000000000004</v>
      </c>
      <c r="H19" s="24">
        <v>19.23</v>
      </c>
      <c r="I19" s="24">
        <v>7.6213060000000006</v>
      </c>
      <c r="J19" s="23">
        <v>0.17499999999999999</v>
      </c>
      <c r="K19" s="24">
        <v>3.54</v>
      </c>
      <c r="L19" s="24">
        <v>9.1999999999999993</v>
      </c>
      <c r="M19" s="24">
        <v>3.14</v>
      </c>
      <c r="N19" s="24">
        <v>0.68</v>
      </c>
      <c r="O19" s="24">
        <v>0.17</v>
      </c>
      <c r="P19" s="24">
        <v>1.62</v>
      </c>
      <c r="Q19" s="21">
        <f t="shared" si="0"/>
        <v>99.467306000000022</v>
      </c>
      <c r="R19" s="21"/>
      <c r="S19" s="21">
        <f t="shared" si="1"/>
        <v>2.1529112994350283</v>
      </c>
      <c r="T19" s="21">
        <f t="shared" si="2"/>
        <v>2.523189595064153</v>
      </c>
      <c r="V19" s="2">
        <v>211</v>
      </c>
      <c r="W19" s="3">
        <v>20</v>
      </c>
      <c r="X19" s="3" t="s">
        <v>58</v>
      </c>
      <c r="Y19" s="2">
        <v>13</v>
      </c>
      <c r="Z19" s="2">
        <v>264</v>
      </c>
      <c r="AA19" s="2">
        <v>21</v>
      </c>
      <c r="AB19" s="2">
        <v>82</v>
      </c>
      <c r="AC19" s="2">
        <v>6</v>
      </c>
      <c r="AD19" s="3" t="s">
        <v>58</v>
      </c>
      <c r="AE19" s="2">
        <v>217</v>
      </c>
      <c r="AF19" s="2">
        <v>8.8000000000000007</v>
      </c>
      <c r="AG19" s="2">
        <v>20.399999999999999</v>
      </c>
      <c r="AH19" s="2">
        <v>2.63</v>
      </c>
      <c r="AI19" s="2">
        <v>11.6</v>
      </c>
      <c r="AJ19" s="2">
        <v>3.1</v>
      </c>
      <c r="AK19" s="2">
        <v>1.0900000000000001</v>
      </c>
      <c r="AL19" s="2">
        <v>3.5</v>
      </c>
      <c r="AM19" s="2">
        <v>0.6</v>
      </c>
      <c r="AN19" s="2">
        <v>3.9</v>
      </c>
      <c r="AO19" s="2">
        <v>0.8</v>
      </c>
      <c r="AP19" s="2">
        <v>2.4</v>
      </c>
      <c r="AQ19" s="2">
        <v>0.35</v>
      </c>
      <c r="AR19" s="2">
        <v>2.2999999999999998</v>
      </c>
      <c r="AS19" s="2">
        <v>0.37</v>
      </c>
      <c r="AT19" s="2">
        <v>2.2000000000000002</v>
      </c>
      <c r="AU19" s="2">
        <v>0.3</v>
      </c>
      <c r="AV19" s="2">
        <v>5</v>
      </c>
      <c r="AW19" s="2">
        <v>0.7</v>
      </c>
      <c r="AX19" s="2">
        <v>0.2</v>
      </c>
      <c r="AZ19" s="4">
        <v>0.70508820000000005</v>
      </c>
      <c r="BA19" s="4">
        <v>0.51269200000000004</v>
      </c>
      <c r="BB19" s="23">
        <v>38.45005416617721</v>
      </c>
      <c r="BC19" s="23">
        <v>15.570196550340956</v>
      </c>
      <c r="BD19" s="23">
        <v>18.413289566340151</v>
      </c>
    </row>
    <row r="20" spans="1:56" ht="16" customHeight="1">
      <c r="A20" s="28">
        <v>16</v>
      </c>
      <c r="B20" s="1" t="s">
        <v>75</v>
      </c>
      <c r="C20" s="17" t="s">
        <v>68</v>
      </c>
      <c r="D20" s="17" t="s">
        <v>65</v>
      </c>
      <c r="F20" s="22">
        <v>53.04</v>
      </c>
      <c r="G20" s="23">
        <v>0.82799999999999996</v>
      </c>
      <c r="H20" s="24">
        <v>19.38</v>
      </c>
      <c r="I20" s="24">
        <v>7.2973780000000001</v>
      </c>
      <c r="J20" s="23">
        <v>0.14299999999999999</v>
      </c>
      <c r="K20" s="24">
        <v>3.82</v>
      </c>
      <c r="L20" s="24">
        <v>9.2100000000000009</v>
      </c>
      <c r="M20" s="24">
        <v>2.89</v>
      </c>
      <c r="N20" s="24">
        <v>0.77</v>
      </c>
      <c r="O20" s="24">
        <v>0.11</v>
      </c>
      <c r="P20" s="24">
        <v>0.68</v>
      </c>
      <c r="Q20" s="21">
        <f t="shared" si="0"/>
        <v>98.168378000000004</v>
      </c>
      <c r="R20" s="21"/>
      <c r="S20" s="21">
        <f t="shared" si="1"/>
        <v>1.9103083769633509</v>
      </c>
      <c r="T20" s="21">
        <f t="shared" si="2"/>
        <v>2.6557484071676152</v>
      </c>
      <c r="V20" s="2">
        <v>209</v>
      </c>
      <c r="W20" s="3" t="s">
        <v>58</v>
      </c>
      <c r="X20" s="3" t="s">
        <v>58</v>
      </c>
      <c r="Y20" s="2">
        <v>17</v>
      </c>
      <c r="Z20" s="2">
        <v>225</v>
      </c>
      <c r="AA20" s="2">
        <v>25</v>
      </c>
      <c r="AB20" s="2">
        <v>68</v>
      </c>
      <c r="AC20" s="2">
        <v>4</v>
      </c>
      <c r="AD20" s="3" t="s">
        <v>58</v>
      </c>
      <c r="AE20" s="2">
        <v>187</v>
      </c>
      <c r="AF20" s="2">
        <v>8.1</v>
      </c>
      <c r="AG20" s="2">
        <v>17.600000000000001</v>
      </c>
      <c r="AH20" s="2">
        <v>2.17</v>
      </c>
      <c r="AI20" s="2">
        <v>9.9</v>
      </c>
      <c r="AJ20" s="2">
        <v>2.8</v>
      </c>
      <c r="AK20" s="2">
        <v>0.91</v>
      </c>
      <c r="AL20" s="2">
        <v>3.1</v>
      </c>
      <c r="AM20" s="2">
        <v>0.6</v>
      </c>
      <c r="AN20" s="2">
        <v>3.7</v>
      </c>
      <c r="AO20" s="2">
        <v>0.8</v>
      </c>
      <c r="AP20" s="2">
        <v>2.2999999999999998</v>
      </c>
      <c r="AQ20" s="2">
        <v>0.36</v>
      </c>
      <c r="AR20" s="2">
        <v>2.2999999999999998</v>
      </c>
      <c r="AS20" s="2">
        <v>0.34</v>
      </c>
      <c r="AT20" s="2">
        <v>2.2000000000000002</v>
      </c>
      <c r="AU20" s="2">
        <v>0.3</v>
      </c>
      <c r="AV20" s="2">
        <v>5</v>
      </c>
      <c r="AW20" s="2">
        <v>1.2</v>
      </c>
      <c r="AX20" s="2">
        <v>0.3</v>
      </c>
      <c r="AZ20" s="26" t="s">
        <v>58</v>
      </c>
      <c r="BA20" s="26" t="s">
        <v>58</v>
      </c>
      <c r="BB20" s="27" t="s">
        <v>58</v>
      </c>
      <c r="BC20" s="27" t="s">
        <v>58</v>
      </c>
      <c r="BD20" s="27" t="s">
        <v>58</v>
      </c>
    </row>
    <row r="21" spans="1:56" ht="16" customHeight="1">
      <c r="A21" s="28">
        <v>17</v>
      </c>
      <c r="B21" s="1" t="s">
        <v>76</v>
      </c>
      <c r="C21" s="17" t="s">
        <v>68</v>
      </c>
      <c r="D21" s="17" t="s">
        <v>65</v>
      </c>
      <c r="F21" s="22">
        <v>52.74</v>
      </c>
      <c r="G21" s="23">
        <v>1.036</v>
      </c>
      <c r="H21" s="24">
        <v>17.57</v>
      </c>
      <c r="I21" s="24">
        <v>8.1791820000000008</v>
      </c>
      <c r="J21" s="23">
        <v>0.14699999999999999</v>
      </c>
      <c r="K21" s="24">
        <v>4.4000000000000004</v>
      </c>
      <c r="L21" s="24">
        <v>8.24</v>
      </c>
      <c r="M21" s="24">
        <v>3.34</v>
      </c>
      <c r="N21" s="24">
        <v>0.72</v>
      </c>
      <c r="O21" s="24">
        <v>0.16</v>
      </c>
      <c r="P21" s="24">
        <v>2.71</v>
      </c>
      <c r="Q21" s="21">
        <f t="shared" si="0"/>
        <v>99.242182</v>
      </c>
      <c r="R21" s="21"/>
      <c r="S21" s="21">
        <f t="shared" si="1"/>
        <v>1.858905</v>
      </c>
      <c r="T21" s="21">
        <f t="shared" si="2"/>
        <v>2.1481365740486029</v>
      </c>
      <c r="V21" s="2">
        <v>212</v>
      </c>
      <c r="W21" s="3">
        <v>70</v>
      </c>
      <c r="X21" s="3" t="s">
        <v>58</v>
      </c>
      <c r="Y21" s="2">
        <v>14</v>
      </c>
      <c r="Z21" s="2">
        <v>249</v>
      </c>
      <c r="AA21" s="2">
        <v>25</v>
      </c>
      <c r="AB21" s="2">
        <v>90</v>
      </c>
      <c r="AC21" s="2">
        <v>4</v>
      </c>
      <c r="AD21" s="3">
        <v>0.9</v>
      </c>
      <c r="AE21" s="2">
        <v>256</v>
      </c>
      <c r="AF21" s="2">
        <v>9.8000000000000007</v>
      </c>
      <c r="AG21" s="2">
        <v>22.5</v>
      </c>
      <c r="AH21" s="2">
        <v>2.94</v>
      </c>
      <c r="AI21" s="2">
        <v>13</v>
      </c>
      <c r="AJ21" s="2">
        <v>3.6</v>
      </c>
      <c r="AK21" s="2">
        <v>1.22</v>
      </c>
      <c r="AL21" s="2">
        <v>4</v>
      </c>
      <c r="AM21" s="2">
        <v>0.7</v>
      </c>
      <c r="AN21" s="2">
        <v>4.5999999999999996</v>
      </c>
      <c r="AO21" s="2">
        <v>1</v>
      </c>
      <c r="AP21" s="2">
        <v>2.9</v>
      </c>
      <c r="AQ21" s="2">
        <v>0.44</v>
      </c>
      <c r="AR21" s="2">
        <v>2.9</v>
      </c>
      <c r="AS21" s="2">
        <v>0.44</v>
      </c>
      <c r="AT21" s="2">
        <v>2.6</v>
      </c>
      <c r="AU21" s="2">
        <v>0.3</v>
      </c>
      <c r="AV21" s="2">
        <v>8</v>
      </c>
      <c r="AW21" s="2">
        <v>2.4</v>
      </c>
      <c r="AX21" s="2">
        <v>0.6</v>
      </c>
      <c r="AZ21" s="4">
        <v>0.70472170000000001</v>
      </c>
      <c r="BA21" s="4">
        <v>0.51279169999999996</v>
      </c>
      <c r="BB21" s="23">
        <v>38.576960649953968</v>
      </c>
      <c r="BC21" s="23">
        <v>15.586642599277978</v>
      </c>
      <c r="BD21" s="23">
        <v>18.447847727725762</v>
      </c>
    </row>
    <row r="22" spans="1:56" ht="16" customHeight="1">
      <c r="A22" s="28">
        <v>18</v>
      </c>
      <c r="B22" s="1" t="s">
        <v>77</v>
      </c>
      <c r="C22" s="17" t="s">
        <v>68</v>
      </c>
      <c r="D22" s="17" t="s">
        <v>65</v>
      </c>
      <c r="F22" s="22">
        <v>53.79</v>
      </c>
      <c r="G22" s="23">
        <v>0.77</v>
      </c>
      <c r="H22" s="24">
        <v>16.03</v>
      </c>
      <c r="I22" s="24">
        <v>8.0442119999999999</v>
      </c>
      <c r="J22" s="23">
        <v>0.152</v>
      </c>
      <c r="K22" s="24">
        <v>7.23</v>
      </c>
      <c r="L22" s="24">
        <v>8.61</v>
      </c>
      <c r="M22" s="24">
        <v>2.77</v>
      </c>
      <c r="N22" s="24">
        <v>0.75</v>
      </c>
      <c r="O22" s="24">
        <v>0.13</v>
      </c>
      <c r="P22" s="24">
        <v>1.39</v>
      </c>
      <c r="Q22" s="21">
        <f t="shared" si="0"/>
        <v>99.666212000000002</v>
      </c>
      <c r="R22" s="21"/>
      <c r="S22" s="21">
        <f t="shared" si="1"/>
        <v>1.1126157676348547</v>
      </c>
      <c r="T22" s="21">
        <f t="shared" si="2"/>
        <v>1.9927371382057064</v>
      </c>
      <c r="V22" s="22">
        <v>231.18729845724673</v>
      </c>
      <c r="W22" s="29">
        <v>790.82223340388873</v>
      </c>
      <c r="X22" s="3" t="s">
        <v>58</v>
      </c>
      <c r="Y22" s="22">
        <v>21.395248878462855</v>
      </c>
      <c r="Z22" s="22">
        <v>181.25707997546007</v>
      </c>
      <c r="AA22" s="22">
        <v>19.593337265310907</v>
      </c>
      <c r="AB22" s="22">
        <v>63.312811593194745</v>
      </c>
      <c r="AC22" s="22">
        <v>2.4412271679587159</v>
      </c>
      <c r="AD22" s="29">
        <v>1.3931045505514361</v>
      </c>
      <c r="AE22" s="22">
        <v>175.92318278228285</v>
      </c>
      <c r="AF22" s="22">
        <v>6.206142855583769</v>
      </c>
      <c r="AG22" s="22">
        <v>13.598938635572345</v>
      </c>
      <c r="AH22" s="22">
        <v>1.7884928623654557</v>
      </c>
      <c r="AI22" s="22">
        <v>8.8545670263749692</v>
      </c>
      <c r="AJ22" s="23">
        <v>2.3741720575643983</v>
      </c>
      <c r="AK22" s="22">
        <v>0.76519364353322072</v>
      </c>
      <c r="AL22" s="22">
        <v>2.8124704467735224</v>
      </c>
      <c r="AM22" s="22">
        <v>0.49097868095757918</v>
      </c>
      <c r="AN22" s="22">
        <v>3.1746019444408815</v>
      </c>
      <c r="AO22" s="22">
        <v>0.64645940316232287</v>
      </c>
      <c r="AP22" s="22">
        <v>1.8918485696971334</v>
      </c>
      <c r="AQ22" s="22">
        <v>0.28129674821144529</v>
      </c>
      <c r="AR22" s="22">
        <v>1.8840494138312296</v>
      </c>
      <c r="AS22" s="22">
        <v>0.29747567077974557</v>
      </c>
      <c r="AT22" s="22">
        <v>1.7195486155264736</v>
      </c>
      <c r="AU22" s="22">
        <v>0.18051244061431576</v>
      </c>
      <c r="AV22" s="22">
        <v>4.269768198175381</v>
      </c>
      <c r="AW22" s="22">
        <v>1.0684454062985451</v>
      </c>
      <c r="AX22" s="22">
        <v>0.33746655888000265</v>
      </c>
      <c r="AZ22" s="4">
        <v>0.7051347</v>
      </c>
      <c r="BA22" s="4">
        <v>0.51283100000000004</v>
      </c>
      <c r="BB22" s="23">
        <v>38.493427268227492</v>
      </c>
      <c r="BC22" s="23">
        <v>15.572603289209788</v>
      </c>
      <c r="BD22" s="23">
        <v>18.398164110197463</v>
      </c>
    </row>
    <row r="23" spans="1:56" ht="16" customHeight="1">
      <c r="A23" s="28">
        <v>19</v>
      </c>
      <c r="B23" s="1" t="s">
        <v>78</v>
      </c>
      <c r="C23" s="17" t="s">
        <v>68</v>
      </c>
      <c r="D23" s="17" t="s">
        <v>79</v>
      </c>
      <c r="F23" s="22">
        <v>55.6</v>
      </c>
      <c r="G23" s="23">
        <v>0.70699999999999996</v>
      </c>
      <c r="H23" s="24">
        <v>17.100000000000001</v>
      </c>
      <c r="I23" s="24">
        <v>6.8744719999999999</v>
      </c>
      <c r="J23" s="23">
        <v>0.14699999999999999</v>
      </c>
      <c r="K23" s="24">
        <v>4.0599999999999996</v>
      </c>
      <c r="L23" s="24">
        <v>7.11</v>
      </c>
      <c r="M23" s="24">
        <v>2.84</v>
      </c>
      <c r="N23" s="24">
        <v>0.72</v>
      </c>
      <c r="O23" s="24">
        <v>0.12</v>
      </c>
      <c r="P23" s="24">
        <v>2.98</v>
      </c>
      <c r="Q23" s="21">
        <f t="shared" si="0"/>
        <v>98.258472000000026</v>
      </c>
      <c r="R23" s="21"/>
      <c r="S23" s="21">
        <f t="shared" si="1"/>
        <v>1.6932197044334978</v>
      </c>
      <c r="T23" s="21">
        <f t="shared" si="2"/>
        <v>2.4874637644898403</v>
      </c>
      <c r="V23" s="2">
        <v>158</v>
      </c>
      <c r="W23" s="3" t="s">
        <v>58</v>
      </c>
      <c r="X23" s="3" t="s">
        <v>58</v>
      </c>
      <c r="Y23" s="2">
        <v>28</v>
      </c>
      <c r="Z23" s="2">
        <v>286</v>
      </c>
      <c r="AA23" s="2">
        <v>19</v>
      </c>
      <c r="AB23" s="2">
        <v>83</v>
      </c>
      <c r="AC23" s="2">
        <v>4</v>
      </c>
      <c r="AD23" s="3">
        <v>2.2000000000000002</v>
      </c>
      <c r="AE23" s="2">
        <v>260</v>
      </c>
      <c r="AF23" s="2">
        <v>8.5</v>
      </c>
      <c r="AG23" s="2">
        <v>18.8</v>
      </c>
      <c r="AH23" s="2">
        <v>2.39</v>
      </c>
      <c r="AI23" s="2">
        <v>10.6</v>
      </c>
      <c r="AJ23" s="2">
        <v>2.5</v>
      </c>
      <c r="AK23" s="2">
        <v>0.86</v>
      </c>
      <c r="AL23" s="2">
        <v>2.9</v>
      </c>
      <c r="AM23" s="2">
        <v>0.5</v>
      </c>
      <c r="AN23" s="2">
        <v>2.9</v>
      </c>
      <c r="AO23" s="2">
        <v>0.6</v>
      </c>
      <c r="AP23" s="2">
        <v>1.9</v>
      </c>
      <c r="AQ23" s="2">
        <v>0.27</v>
      </c>
      <c r="AR23" s="2">
        <v>1.8</v>
      </c>
      <c r="AS23" s="2">
        <v>0.28000000000000003</v>
      </c>
      <c r="AT23" s="2">
        <v>2.2000000000000002</v>
      </c>
      <c r="AU23" s="2">
        <v>0.3</v>
      </c>
      <c r="AV23" s="2">
        <v>6</v>
      </c>
      <c r="AW23" s="2">
        <v>2.1</v>
      </c>
      <c r="AX23" s="2">
        <v>0.7</v>
      </c>
      <c r="AZ23" s="4">
        <v>0.70521199999999995</v>
      </c>
      <c r="BA23" s="4">
        <v>0.51267700000000005</v>
      </c>
      <c r="BB23" s="23">
        <v>38.593526765320398</v>
      </c>
      <c r="BC23" s="23">
        <v>15.594564781387886</v>
      </c>
      <c r="BD23" s="23">
        <v>18.470686164815383</v>
      </c>
    </row>
    <row r="24" spans="1:56" ht="16" customHeight="1">
      <c r="A24" s="28">
        <v>20</v>
      </c>
      <c r="B24" s="1" t="s">
        <v>80</v>
      </c>
      <c r="C24" s="17" t="s">
        <v>68</v>
      </c>
      <c r="D24" s="1" t="s">
        <v>79</v>
      </c>
      <c r="F24" s="22">
        <v>57.07</v>
      </c>
      <c r="G24" s="23">
        <v>0.95899999999999996</v>
      </c>
      <c r="H24" s="24">
        <v>18.21</v>
      </c>
      <c r="I24" s="24">
        <v>7.3513660000000005</v>
      </c>
      <c r="J24" s="23">
        <v>0.155</v>
      </c>
      <c r="K24" s="24">
        <v>2.76</v>
      </c>
      <c r="L24" s="24">
        <v>7.17</v>
      </c>
      <c r="M24" s="24">
        <v>3.41</v>
      </c>
      <c r="N24" s="24">
        <v>1.33</v>
      </c>
      <c r="O24" s="24">
        <v>0.18</v>
      </c>
      <c r="P24" s="24">
        <v>0.93</v>
      </c>
      <c r="Q24" s="21">
        <f t="shared" si="0"/>
        <v>99.52536600000002</v>
      </c>
      <c r="R24" s="21"/>
      <c r="S24" s="21">
        <f t="shared" si="1"/>
        <v>2.6635384057971017</v>
      </c>
      <c r="T24" s="21">
        <f t="shared" si="2"/>
        <v>2.4770906522678913</v>
      </c>
      <c r="V24" s="22">
        <v>122.50927345651809</v>
      </c>
      <c r="W24" s="29">
        <v>2.3623227974051728</v>
      </c>
      <c r="X24" s="3" t="s">
        <v>58</v>
      </c>
      <c r="Y24" s="22">
        <v>53.035286560327506</v>
      </c>
      <c r="Z24" s="22">
        <v>266.54604966775355</v>
      </c>
      <c r="AA24" s="22">
        <v>28.717487320818101</v>
      </c>
      <c r="AB24" s="22">
        <v>116.34040977896198</v>
      </c>
      <c r="AC24" s="22">
        <v>7.366240613233213</v>
      </c>
      <c r="AD24" s="29">
        <v>2.4543023811719076</v>
      </c>
      <c r="AE24" s="22">
        <v>299.41034448404133</v>
      </c>
      <c r="AF24" s="22">
        <v>14.624966642614266</v>
      </c>
      <c r="AG24" s="22">
        <v>33.872063143229049</v>
      </c>
      <c r="AH24" s="22">
        <v>3.9321060020707446</v>
      </c>
      <c r="AI24" s="22">
        <v>17.521715929506641</v>
      </c>
      <c r="AJ24" s="23">
        <v>4.0550836755445339</v>
      </c>
      <c r="AK24" s="22">
        <v>1.1976474527541785</v>
      </c>
      <c r="AL24" s="22">
        <v>4.3799649192712415</v>
      </c>
      <c r="AM24" s="22">
        <v>0.75901511787273979</v>
      </c>
      <c r="AN24" s="22">
        <v>4.7164415258382899</v>
      </c>
      <c r="AO24" s="22">
        <v>0.94920184840381883</v>
      </c>
      <c r="AP24" s="22">
        <v>2.6247129471369366</v>
      </c>
      <c r="AQ24" s="22">
        <v>0.41731829286822314</v>
      </c>
      <c r="AR24" s="22">
        <v>2.7032422246663259</v>
      </c>
      <c r="AS24" s="22">
        <v>0.41709348545707597</v>
      </c>
      <c r="AT24" s="22">
        <v>3.3065416163137407</v>
      </c>
      <c r="AU24" s="22">
        <v>0.68660862161072056</v>
      </c>
      <c r="AV24" s="22">
        <v>8.955691628658391</v>
      </c>
      <c r="AW24" s="22">
        <v>4.1574329959172633</v>
      </c>
      <c r="AX24" s="22">
        <v>0.96389767074427246</v>
      </c>
      <c r="AZ24" s="4">
        <v>0.70565319999999998</v>
      </c>
      <c r="BA24" s="4">
        <v>0.51280769999999998</v>
      </c>
      <c r="BB24" s="23">
        <v>38.653465982737103</v>
      </c>
      <c r="BC24" s="23">
        <v>15.591656638588047</v>
      </c>
      <c r="BD24" s="23">
        <v>18.518466579252884</v>
      </c>
    </row>
    <row r="25" spans="1:56" ht="16" customHeight="1">
      <c r="A25" s="28">
        <v>21</v>
      </c>
      <c r="B25" s="1" t="s">
        <v>81</v>
      </c>
      <c r="C25" s="17" t="s">
        <v>68</v>
      </c>
      <c r="D25" s="1" t="s">
        <v>82</v>
      </c>
      <c r="F25" s="22">
        <v>67.180000000000007</v>
      </c>
      <c r="G25" s="23">
        <v>0.314</v>
      </c>
      <c r="H25" s="24">
        <v>15.66</v>
      </c>
      <c r="I25" s="24">
        <v>2.6094200000000001</v>
      </c>
      <c r="J25" s="23">
        <v>5.3999999999999999E-2</v>
      </c>
      <c r="K25" s="24">
        <v>1.38</v>
      </c>
      <c r="L25" s="24">
        <v>4.16</v>
      </c>
      <c r="M25" s="24">
        <v>3.99</v>
      </c>
      <c r="N25" s="24">
        <v>1.47</v>
      </c>
      <c r="O25" s="24">
        <v>0.1</v>
      </c>
      <c r="P25" s="24">
        <v>2.71</v>
      </c>
      <c r="Q25" s="21">
        <f t="shared" si="0"/>
        <v>99.627419999999972</v>
      </c>
      <c r="R25" s="21"/>
      <c r="S25" s="21">
        <f t="shared" si="1"/>
        <v>1.8908840579710147</v>
      </c>
      <c r="T25" s="21">
        <f t="shared" si="2"/>
        <v>6.0013336296954876</v>
      </c>
      <c r="V25" s="2">
        <v>41</v>
      </c>
      <c r="W25" s="3" t="s">
        <v>58</v>
      </c>
      <c r="X25" s="3" t="s">
        <v>58</v>
      </c>
      <c r="Y25" s="2">
        <v>43</v>
      </c>
      <c r="Z25" s="2">
        <v>469</v>
      </c>
      <c r="AA25" s="2">
        <v>8</v>
      </c>
      <c r="AB25" s="2">
        <v>83</v>
      </c>
      <c r="AC25" s="2">
        <v>2</v>
      </c>
      <c r="AD25" s="3">
        <v>4</v>
      </c>
      <c r="AE25" s="2">
        <v>600</v>
      </c>
      <c r="AF25" s="2">
        <v>6.6</v>
      </c>
      <c r="AG25" s="2">
        <v>12.4</v>
      </c>
      <c r="AH25" s="2">
        <v>1.73</v>
      </c>
      <c r="AI25" s="2">
        <v>7.3</v>
      </c>
      <c r="AJ25" s="2">
        <v>1.5</v>
      </c>
      <c r="AK25" s="2">
        <v>0.56000000000000005</v>
      </c>
      <c r="AL25" s="2">
        <v>1.6</v>
      </c>
      <c r="AM25" s="2">
        <v>0.2</v>
      </c>
      <c r="AN25" s="2">
        <v>1.1000000000000001</v>
      </c>
      <c r="AO25" s="2">
        <v>0.2</v>
      </c>
      <c r="AP25" s="2">
        <v>0.6</v>
      </c>
      <c r="AQ25" s="2">
        <v>0.08</v>
      </c>
      <c r="AR25" s="2">
        <v>0.5</v>
      </c>
      <c r="AS25" s="2">
        <v>0.08</v>
      </c>
      <c r="AT25" s="2">
        <v>2.2999999999999998</v>
      </c>
      <c r="AU25" s="2">
        <v>0.2</v>
      </c>
      <c r="AV25" s="2">
        <v>10</v>
      </c>
      <c r="AW25" s="2">
        <v>1.6</v>
      </c>
      <c r="AX25" s="2">
        <v>0.7</v>
      </c>
      <c r="AZ25" s="4">
        <v>0.704349</v>
      </c>
      <c r="BA25" s="4">
        <v>0.51288299999999998</v>
      </c>
      <c r="BB25" s="23">
        <v>38.37385003549165</v>
      </c>
      <c r="BC25" s="23">
        <v>15.556758924989971</v>
      </c>
      <c r="BD25" s="23">
        <v>18.358196845290625</v>
      </c>
    </row>
    <row r="26" spans="1:56" ht="16" customHeight="1">
      <c r="A26" s="28">
        <v>22</v>
      </c>
      <c r="B26" s="1" t="s">
        <v>83</v>
      </c>
      <c r="C26" s="17" t="s">
        <v>68</v>
      </c>
      <c r="D26" s="1" t="s">
        <v>82</v>
      </c>
      <c r="F26" s="22">
        <v>71.77</v>
      </c>
      <c r="G26" s="23">
        <v>0.29199999999999998</v>
      </c>
      <c r="H26" s="24">
        <v>13.5</v>
      </c>
      <c r="I26" s="24">
        <v>1.9435680000000002</v>
      </c>
      <c r="J26" s="23">
        <v>3.4000000000000002E-2</v>
      </c>
      <c r="K26" s="24">
        <v>0.78</v>
      </c>
      <c r="L26" s="24">
        <v>3.67</v>
      </c>
      <c r="M26" s="24">
        <v>3.93</v>
      </c>
      <c r="N26" s="24">
        <v>1.22</v>
      </c>
      <c r="O26" s="24">
        <v>0.1</v>
      </c>
      <c r="P26" s="24">
        <v>2.54</v>
      </c>
      <c r="Q26" s="21">
        <f t="shared" si="0"/>
        <v>99.779568000000012</v>
      </c>
      <c r="R26" s="21"/>
      <c r="S26" s="21">
        <f t="shared" si="1"/>
        <v>2.4917538461538462</v>
      </c>
      <c r="T26" s="21">
        <f t="shared" si="2"/>
        <v>6.9459879973327396</v>
      </c>
      <c r="V26" s="22">
        <v>35.188407771677682</v>
      </c>
      <c r="W26" s="29">
        <v>14.913989190179937</v>
      </c>
      <c r="X26" s="3" t="s">
        <v>58</v>
      </c>
      <c r="Y26" s="22">
        <v>42.337065348090007</v>
      </c>
      <c r="Z26" s="22">
        <v>440.27720340401027</v>
      </c>
      <c r="AA26" s="22">
        <v>4.4253443162549972</v>
      </c>
      <c r="AB26" s="22">
        <v>68.541818573871879</v>
      </c>
      <c r="AC26" s="22">
        <v>2.0312730123409888</v>
      </c>
      <c r="AD26" s="29">
        <v>1.7732499216597035</v>
      </c>
      <c r="AE26" s="22">
        <v>684.64500735110971</v>
      </c>
      <c r="AF26" s="22">
        <v>6.7098441068717776</v>
      </c>
      <c r="AG26" s="22">
        <v>14.606347243857281</v>
      </c>
      <c r="AH26" s="22">
        <v>1.638107257654134</v>
      </c>
      <c r="AI26" s="22">
        <v>6.6141770343813109</v>
      </c>
      <c r="AJ26" s="23">
        <v>1.376811053529664</v>
      </c>
      <c r="AK26" s="22">
        <v>0.42303517650281458</v>
      </c>
      <c r="AL26" s="22">
        <v>1.1292349790147558</v>
      </c>
      <c r="AM26" s="22">
        <v>0.15279706341073512</v>
      </c>
      <c r="AN26" s="22">
        <v>0.76138180800480881</v>
      </c>
      <c r="AO26" s="22">
        <v>0.13237471967531145</v>
      </c>
      <c r="AP26" s="22">
        <v>0.38140544687310318</v>
      </c>
      <c r="AQ26" s="22">
        <v>9.0286860666078564E-2</v>
      </c>
      <c r="AR26" s="22">
        <v>0.33660447040534025</v>
      </c>
      <c r="AS26" s="22">
        <v>5.4039215255382751E-2</v>
      </c>
      <c r="AT26" s="22">
        <v>1.917082917059854</v>
      </c>
      <c r="AU26" s="22">
        <v>0.18299598045401128</v>
      </c>
      <c r="AV26" s="22">
        <v>11.740783235532474</v>
      </c>
      <c r="AW26" s="22">
        <v>1.4678624615410334</v>
      </c>
      <c r="AX26" s="22">
        <v>0.55769602006079677</v>
      </c>
      <c r="AZ26" s="4">
        <v>0.70435630000000005</v>
      </c>
      <c r="BA26" s="4">
        <v>0.51289490000000004</v>
      </c>
      <c r="BB26" s="23">
        <v>38.315517229261978</v>
      </c>
      <c r="BC26" s="23">
        <v>15.539610910549539</v>
      </c>
      <c r="BD26" s="23">
        <v>18.345475435157368</v>
      </c>
    </row>
    <row r="27" spans="1:56" ht="16" customHeight="1">
      <c r="A27" s="28">
        <v>23</v>
      </c>
      <c r="B27" s="1" t="s">
        <v>84</v>
      </c>
      <c r="C27" s="17" t="s">
        <v>68</v>
      </c>
      <c r="D27" s="1" t="s">
        <v>82</v>
      </c>
      <c r="F27" s="22">
        <v>66.48</v>
      </c>
      <c r="G27" s="23">
        <v>0.35</v>
      </c>
      <c r="H27" s="24">
        <v>15.81</v>
      </c>
      <c r="I27" s="24">
        <v>2.6994000000000002</v>
      </c>
      <c r="J27" s="23">
        <v>0.06</v>
      </c>
      <c r="K27" s="24">
        <v>1.39</v>
      </c>
      <c r="L27" s="24">
        <v>4.4000000000000004</v>
      </c>
      <c r="M27" s="24">
        <v>4.0999999999999996</v>
      </c>
      <c r="N27" s="24">
        <v>1.33</v>
      </c>
      <c r="O27" s="24">
        <v>0.11</v>
      </c>
      <c r="P27" s="24">
        <v>2.98</v>
      </c>
      <c r="Q27" s="21">
        <f t="shared" si="0"/>
        <v>99.709400000000002</v>
      </c>
      <c r="R27" s="21"/>
      <c r="S27" s="21">
        <f t="shared" si="1"/>
        <v>1.9420143884892089</v>
      </c>
      <c r="T27" s="21">
        <f t="shared" si="2"/>
        <v>5.8568570793509664</v>
      </c>
      <c r="V27" s="22">
        <v>31.678722966853226</v>
      </c>
      <c r="W27" s="29">
        <v>13.886392331914143</v>
      </c>
      <c r="X27" s="3" t="s">
        <v>58</v>
      </c>
      <c r="Y27" s="22">
        <v>39.993782085059173</v>
      </c>
      <c r="Z27" s="22">
        <v>417.1233269094829</v>
      </c>
      <c r="AA27" s="22">
        <v>3.7266959377024542</v>
      </c>
      <c r="AB27" s="22">
        <v>60.684566118406273</v>
      </c>
      <c r="AC27" s="22">
        <v>1.9283372186887258</v>
      </c>
      <c r="AD27" s="29">
        <v>1.3490198674871421</v>
      </c>
      <c r="AE27" s="22">
        <v>640.8367847486669</v>
      </c>
      <c r="AF27" s="22">
        <v>6.0611681271954456</v>
      </c>
      <c r="AG27" s="22">
        <v>13.990116975343254</v>
      </c>
      <c r="AH27" s="22">
        <v>1.5383259512183101</v>
      </c>
      <c r="AI27" s="22">
        <v>6.3959017996375493</v>
      </c>
      <c r="AJ27" s="23">
        <v>1.3093944077337114</v>
      </c>
      <c r="AK27" s="22">
        <v>0.42565758163734124</v>
      </c>
      <c r="AL27" s="22">
        <v>0.99898116479998111</v>
      </c>
      <c r="AM27" s="22">
        <v>0.14560847555794276</v>
      </c>
      <c r="AN27" s="22">
        <v>0.68795717907403175</v>
      </c>
      <c r="AO27" s="22">
        <v>0.12050514216109977</v>
      </c>
      <c r="AP27" s="22">
        <v>0.32592330025373384</v>
      </c>
      <c r="AQ27" s="22">
        <v>5.5699885909068797E-2</v>
      </c>
      <c r="AR27" s="22">
        <v>0.29680874388346928</v>
      </c>
      <c r="AS27" s="22">
        <v>5.0453614573469883E-2</v>
      </c>
      <c r="AT27" s="22">
        <v>1.654534335699092</v>
      </c>
      <c r="AU27" s="22">
        <v>0.19290070905612305</v>
      </c>
      <c r="AV27" s="22">
        <v>11.346265356054072</v>
      </c>
      <c r="AW27" s="22">
        <v>1.4343703976988813</v>
      </c>
      <c r="AX27" s="22">
        <v>0.56375610384677122</v>
      </c>
      <c r="AZ27" s="4">
        <v>0.70436290000000001</v>
      </c>
      <c r="BA27" s="4">
        <v>0.51285480000000006</v>
      </c>
      <c r="BB27" s="23">
        <v>38.355376306840597</v>
      </c>
      <c r="BC27" s="23">
        <v>15.553349378259126</v>
      </c>
      <c r="BD27" s="23">
        <v>18.358297013874353</v>
      </c>
    </row>
    <row r="28" spans="1:56" ht="16" customHeight="1">
      <c r="A28" s="28">
        <v>24</v>
      </c>
      <c r="B28" s="1" t="s">
        <v>85</v>
      </c>
      <c r="C28" s="17" t="s">
        <v>68</v>
      </c>
      <c r="D28" s="1" t="s">
        <v>82</v>
      </c>
      <c r="F28" s="22">
        <v>65.540000000000006</v>
      </c>
      <c r="G28" s="23">
        <v>0.5</v>
      </c>
      <c r="H28" s="24">
        <v>16.25</v>
      </c>
      <c r="I28" s="24">
        <v>3.6351920000000004</v>
      </c>
      <c r="J28" s="23">
        <v>7.4999999999999997E-2</v>
      </c>
      <c r="K28" s="24">
        <v>1.77</v>
      </c>
      <c r="L28" s="24">
        <v>5.23</v>
      </c>
      <c r="M28" s="24">
        <v>4.17</v>
      </c>
      <c r="N28" s="24">
        <v>0.8</v>
      </c>
      <c r="O28" s="24">
        <v>0.15</v>
      </c>
      <c r="P28" s="24">
        <v>1.91</v>
      </c>
      <c r="Q28" s="21">
        <f t="shared" si="0"/>
        <v>100.03019200000001</v>
      </c>
      <c r="R28" s="21"/>
      <c r="S28" s="21">
        <f t="shared" si="1"/>
        <v>2.0537807909604524</v>
      </c>
      <c r="T28" s="21">
        <f t="shared" si="2"/>
        <v>4.4701902953131496</v>
      </c>
      <c r="V28" s="22">
        <v>64.879250049311196</v>
      </c>
      <c r="W28" s="29">
        <v>18.224690202446443</v>
      </c>
      <c r="X28" s="3" t="s">
        <v>58</v>
      </c>
      <c r="Y28" s="22">
        <v>43.200533309972066</v>
      </c>
      <c r="Z28" s="22">
        <v>418.29860286187824</v>
      </c>
      <c r="AA28" s="22">
        <v>12.019852611655018</v>
      </c>
      <c r="AB28" s="22">
        <v>141.09508269088573</v>
      </c>
      <c r="AC28" s="22">
        <v>3.8695770992804595</v>
      </c>
      <c r="AD28" s="29">
        <v>3.1406260367159042</v>
      </c>
      <c r="AE28" s="22">
        <v>610.48263856259018</v>
      </c>
      <c r="AF28" s="22">
        <v>11.588519843376377</v>
      </c>
      <c r="AG28" s="22">
        <v>25.097947631333962</v>
      </c>
      <c r="AH28" s="22">
        <v>2.8688314505673866</v>
      </c>
      <c r="AI28" s="22">
        <v>12.430621987213668</v>
      </c>
      <c r="AJ28" s="23">
        <v>2.8547928826695075</v>
      </c>
      <c r="AK28" s="22">
        <v>0.86808266428693148</v>
      </c>
      <c r="AL28" s="22">
        <v>2.5128686918810783</v>
      </c>
      <c r="AM28" s="22">
        <v>0.36453887116565631</v>
      </c>
      <c r="AN28" s="22">
        <v>2.0401540856903049</v>
      </c>
      <c r="AO28" s="22">
        <v>0.38880674602668536</v>
      </c>
      <c r="AP28" s="22">
        <v>1.1011190892813418</v>
      </c>
      <c r="AQ28" s="22">
        <v>0.14248191786464751</v>
      </c>
      <c r="AR28" s="22">
        <v>0.99947691733607491</v>
      </c>
      <c r="AS28" s="22">
        <v>0.15445524255021179</v>
      </c>
      <c r="AT28" s="22">
        <v>3.3766815046408079</v>
      </c>
      <c r="AU28" s="22">
        <v>0.3240303943946693</v>
      </c>
      <c r="AV28" s="22">
        <v>11.753397244430838</v>
      </c>
      <c r="AW28" s="22">
        <v>2.6868607773223339</v>
      </c>
      <c r="AX28" s="22">
        <v>0.92965593873990549</v>
      </c>
      <c r="AZ28" s="4">
        <v>0.70432669999999997</v>
      </c>
      <c r="BA28" s="4">
        <v>0.51293310000000003</v>
      </c>
      <c r="BB28" s="23">
        <v>38.470736710210446</v>
      </c>
      <c r="BC28" s="23">
        <v>15.575511432009627</v>
      </c>
      <c r="BD28" s="23">
        <v>18.407379619900293</v>
      </c>
    </row>
    <row r="29" spans="1:56" ht="16" customHeight="1">
      <c r="A29" s="28">
        <v>25</v>
      </c>
      <c r="B29" s="1" t="s">
        <v>86</v>
      </c>
      <c r="C29" s="17" t="s">
        <v>68</v>
      </c>
      <c r="D29" s="1" t="s">
        <v>82</v>
      </c>
      <c r="F29" s="22">
        <v>64.194938481544469</v>
      </c>
      <c r="G29" s="23">
        <v>0.37360008002400724</v>
      </c>
      <c r="H29" s="24">
        <v>15.898089426828049</v>
      </c>
      <c r="I29" s="24">
        <v>3.7773418585575715</v>
      </c>
      <c r="J29" s="23">
        <v>6.4275282584775439E-2</v>
      </c>
      <c r="K29" s="24">
        <v>2.5207962388716614</v>
      </c>
      <c r="L29" s="24">
        <v>4.7202160648194464</v>
      </c>
      <c r="M29" s="24">
        <v>3.6757427228168456</v>
      </c>
      <c r="N29" s="24">
        <v>1.2553766129838952</v>
      </c>
      <c r="O29" s="24">
        <v>0.10043012903871162</v>
      </c>
      <c r="P29" s="24">
        <v>2.9645383615084526</v>
      </c>
      <c r="Q29" s="21">
        <f t="shared" si="0"/>
        <v>99.545345259577914</v>
      </c>
      <c r="R29" s="21"/>
      <c r="S29" s="21">
        <f t="shared" si="1"/>
        <v>1.4984717131474121</v>
      </c>
      <c r="T29" s="21">
        <f t="shared" si="2"/>
        <v>4.2088034448909921</v>
      </c>
      <c r="V29" s="22">
        <v>47.994403853216717</v>
      </c>
      <c r="W29" s="29">
        <v>22.454510095598742</v>
      </c>
      <c r="X29" s="3" t="s">
        <v>58</v>
      </c>
      <c r="Y29" s="22">
        <v>39.390534337132436</v>
      </c>
      <c r="Z29" s="22">
        <v>650.05082987845788</v>
      </c>
      <c r="AA29" s="22">
        <v>5.7891630211687648</v>
      </c>
      <c r="AB29" s="22">
        <v>68.320109438128242</v>
      </c>
      <c r="AC29" s="22">
        <v>1.9346335901033191</v>
      </c>
      <c r="AD29" s="29">
        <v>3.646617755109737</v>
      </c>
      <c r="AE29" s="22">
        <v>525.02465470830793</v>
      </c>
      <c r="AF29" s="22">
        <v>5.5675336927734618</v>
      </c>
      <c r="AG29" s="22">
        <v>12.361228358942038</v>
      </c>
      <c r="AH29" s="22">
        <v>1.3683575805062924</v>
      </c>
      <c r="AI29" s="22">
        <v>6.2739979305002889</v>
      </c>
      <c r="AJ29" s="23">
        <v>1.4998298535697669</v>
      </c>
      <c r="AK29" s="22">
        <v>0.56448492190727839</v>
      </c>
      <c r="AL29" s="22">
        <v>1.3347703474472208</v>
      </c>
      <c r="AM29" s="22">
        <v>0.188061353434409</v>
      </c>
      <c r="AN29" s="22">
        <v>0.94103799999539484</v>
      </c>
      <c r="AO29" s="22">
        <v>0.17578402078430796</v>
      </c>
      <c r="AP29" s="22">
        <v>0.52800728957195897</v>
      </c>
      <c r="AQ29" s="22">
        <v>7.8474832810147374E-2</v>
      </c>
      <c r="AR29" s="22">
        <v>0.44329515214196336</v>
      </c>
      <c r="AS29" s="22">
        <v>7.4381034871088422E-2</v>
      </c>
      <c r="AT29" s="22">
        <v>1.814510304307031</v>
      </c>
      <c r="AU29" s="22">
        <v>0.18474259025580286</v>
      </c>
      <c r="AV29" s="22">
        <v>9.3820439867964538</v>
      </c>
      <c r="AW29" s="22">
        <v>1.3448470491350792</v>
      </c>
      <c r="AX29" s="22">
        <v>0.97809359544329344</v>
      </c>
      <c r="AZ29" s="4">
        <v>0.70462860000000005</v>
      </c>
      <c r="BA29" s="4">
        <v>0.51287369999999999</v>
      </c>
      <c r="BB29" s="23">
        <v>38.436500071786497</v>
      </c>
      <c r="BC29" s="23">
        <v>15.574408343361412</v>
      </c>
      <c r="BD29" s="23">
        <v>18.396060569939209</v>
      </c>
    </row>
    <row r="30" spans="1:56" ht="16" customHeight="1">
      <c r="A30" s="28">
        <v>26</v>
      </c>
      <c r="B30" s="1" t="s">
        <v>87</v>
      </c>
      <c r="C30" s="17" t="s">
        <v>88</v>
      </c>
      <c r="D30" s="1" t="s">
        <v>89</v>
      </c>
      <c r="F30" s="22">
        <v>54.4</v>
      </c>
      <c r="G30" s="23">
        <v>0.81200000000000006</v>
      </c>
      <c r="H30" s="24">
        <v>16.22</v>
      </c>
      <c r="I30" s="24">
        <v>8.0082200000000014</v>
      </c>
      <c r="J30" s="23">
        <v>0.16400000000000001</v>
      </c>
      <c r="K30" s="24">
        <v>7</v>
      </c>
      <c r="L30" s="24">
        <v>7.97</v>
      </c>
      <c r="M30" s="24">
        <v>2.66</v>
      </c>
      <c r="N30" s="24">
        <v>0.91</v>
      </c>
      <c r="O30" s="24">
        <v>0.15</v>
      </c>
      <c r="P30" s="24">
        <v>0.8</v>
      </c>
      <c r="Q30" s="21">
        <f t="shared" si="0"/>
        <v>99.094219999999979</v>
      </c>
      <c r="R30" s="21"/>
      <c r="S30" s="21">
        <f t="shared" si="1"/>
        <v>1.1440314285714288</v>
      </c>
      <c r="T30" s="21">
        <f t="shared" si="2"/>
        <v>2.0254188820986432</v>
      </c>
      <c r="V30" s="2">
        <v>166</v>
      </c>
      <c r="W30" s="3">
        <v>540</v>
      </c>
      <c r="X30" s="3" t="s">
        <v>58</v>
      </c>
      <c r="Y30" s="2">
        <v>31</v>
      </c>
      <c r="Z30" s="2">
        <v>201</v>
      </c>
      <c r="AA30" s="2">
        <v>22</v>
      </c>
      <c r="AB30" s="2">
        <v>80</v>
      </c>
      <c r="AC30" s="2">
        <v>4</v>
      </c>
      <c r="AD30" s="3">
        <v>1.6</v>
      </c>
      <c r="AE30" s="2">
        <v>214</v>
      </c>
      <c r="AF30" s="2">
        <v>9.6</v>
      </c>
      <c r="AG30" s="2">
        <v>20.8</v>
      </c>
      <c r="AH30" s="2">
        <v>2.61</v>
      </c>
      <c r="AI30" s="2">
        <v>11.4</v>
      </c>
      <c r="AJ30" s="2">
        <v>2.8</v>
      </c>
      <c r="AK30" s="2">
        <v>0.93</v>
      </c>
      <c r="AL30" s="2">
        <v>3.3</v>
      </c>
      <c r="AM30" s="2">
        <v>0.6</v>
      </c>
      <c r="AN30" s="2">
        <v>3.6</v>
      </c>
      <c r="AO30" s="2">
        <v>0.8</v>
      </c>
      <c r="AP30" s="2">
        <v>2.2999999999999998</v>
      </c>
      <c r="AQ30" s="2">
        <v>0.34</v>
      </c>
      <c r="AR30" s="2">
        <v>2.2000000000000002</v>
      </c>
      <c r="AS30" s="2">
        <v>0.34</v>
      </c>
      <c r="AT30" s="2">
        <v>2.2999999999999998</v>
      </c>
      <c r="AU30" s="2">
        <v>0.4</v>
      </c>
      <c r="AV30" s="2">
        <v>6</v>
      </c>
      <c r="AW30" s="2">
        <v>2.9</v>
      </c>
      <c r="AX30" s="2">
        <v>0.6</v>
      </c>
      <c r="AZ30" s="4">
        <v>0.70555999999999996</v>
      </c>
      <c r="BA30" s="4">
        <v>0.51268400000000003</v>
      </c>
      <c r="BB30" s="23">
        <v>38.627863804443535</v>
      </c>
      <c r="BC30" s="23">
        <v>15.590553549939832</v>
      </c>
      <c r="BD30" s="23">
        <v>18.490820050144393</v>
      </c>
    </row>
    <row r="31" spans="1:56" ht="16" customHeight="1">
      <c r="A31" s="28">
        <v>27</v>
      </c>
      <c r="B31" s="1" t="s">
        <v>90</v>
      </c>
      <c r="C31" s="17" t="s">
        <v>88</v>
      </c>
      <c r="D31" s="1" t="s">
        <v>89</v>
      </c>
      <c r="F31" s="22">
        <v>54.31</v>
      </c>
      <c r="G31" s="23">
        <v>0.85</v>
      </c>
      <c r="H31" s="24">
        <v>16.47</v>
      </c>
      <c r="I31" s="24">
        <v>7.8552540000000004</v>
      </c>
      <c r="J31" s="23">
        <v>0.16600000000000001</v>
      </c>
      <c r="K31" s="24">
        <v>6.34</v>
      </c>
      <c r="L31" s="24">
        <v>8</v>
      </c>
      <c r="M31" s="24">
        <v>2.71</v>
      </c>
      <c r="N31" s="24">
        <v>0.9</v>
      </c>
      <c r="O31" s="24">
        <v>0.17</v>
      </c>
      <c r="P31" s="24">
        <v>1.1299999999999999</v>
      </c>
      <c r="Q31" s="21">
        <f t="shared" si="0"/>
        <v>98.901253999999994</v>
      </c>
      <c r="R31" s="21"/>
      <c r="S31" s="21">
        <f t="shared" si="1"/>
        <v>1.2389990536277604</v>
      </c>
      <c r="T31" s="21">
        <f t="shared" si="2"/>
        <v>2.0966858614629138</v>
      </c>
      <c r="V31" s="22">
        <v>179.54382714344601</v>
      </c>
      <c r="W31" s="29">
        <v>415.66271460326425</v>
      </c>
      <c r="X31" s="3" t="s">
        <v>58</v>
      </c>
      <c r="Y31" s="22">
        <v>39.211804977819675</v>
      </c>
      <c r="Z31" s="22">
        <v>228.75393882832776</v>
      </c>
      <c r="AA31" s="22">
        <v>24.889429212131176</v>
      </c>
      <c r="AB31" s="22">
        <v>103.60872909348164</v>
      </c>
      <c r="AC31" s="22">
        <v>6.1859566282147824</v>
      </c>
      <c r="AD31" s="29">
        <v>2.0141406438747751</v>
      </c>
      <c r="AE31" s="22">
        <v>232.99283491984238</v>
      </c>
      <c r="AF31" s="22">
        <v>11.431648219814816</v>
      </c>
      <c r="AG31" s="22">
        <v>26.439727318556645</v>
      </c>
      <c r="AH31" s="22">
        <v>3.188711425983298</v>
      </c>
      <c r="AI31" s="22">
        <v>13.780759443291583</v>
      </c>
      <c r="AJ31" s="23">
        <v>3.3995796762347674</v>
      </c>
      <c r="AK31" s="22">
        <v>1.0470309641239204</v>
      </c>
      <c r="AL31" s="22">
        <v>3.4534766241770898</v>
      </c>
      <c r="AM31" s="22">
        <v>0.66364677054041277</v>
      </c>
      <c r="AN31" s="22">
        <v>3.9189761370300293</v>
      </c>
      <c r="AO31" s="22">
        <v>0.81958472643918234</v>
      </c>
      <c r="AP31" s="22">
        <v>2.4997573770795234</v>
      </c>
      <c r="AQ31" s="22">
        <v>0.3469910254480803</v>
      </c>
      <c r="AR31" s="22">
        <v>2.4407215020463902</v>
      </c>
      <c r="AS31" s="22">
        <v>0.39706446618375779</v>
      </c>
      <c r="AT31" s="22">
        <v>2.5021355001619128</v>
      </c>
      <c r="AU31" s="22">
        <v>0.43317298416061495</v>
      </c>
      <c r="AV31" s="22">
        <v>7.0811388930808556</v>
      </c>
      <c r="AW31" s="22">
        <v>2.7894149508203059</v>
      </c>
      <c r="AX31" s="22">
        <v>0.68664838400840744</v>
      </c>
      <c r="AZ31" s="4">
        <v>0.70555679999999998</v>
      </c>
      <c r="BA31" s="4">
        <v>0.51271699999999998</v>
      </c>
      <c r="BB31" s="23">
        <v>38.617020528930958</v>
      </c>
      <c r="BC31" s="23">
        <v>15.588046530284798</v>
      </c>
      <c r="BD31" s="23">
        <v>18.491320893063026</v>
      </c>
    </row>
    <row r="32" spans="1:56" ht="16" customHeight="1">
      <c r="A32" s="28">
        <v>28</v>
      </c>
      <c r="B32" s="1" t="s">
        <v>91</v>
      </c>
      <c r="C32" s="17" t="s">
        <v>88</v>
      </c>
      <c r="D32" s="1" t="s">
        <v>89</v>
      </c>
      <c r="F32" s="22">
        <v>54.71</v>
      </c>
      <c r="G32" s="23">
        <v>0.85799999999999998</v>
      </c>
      <c r="H32" s="24">
        <v>16.52</v>
      </c>
      <c r="I32" s="24">
        <v>7.9902240000000013</v>
      </c>
      <c r="J32" s="23">
        <v>0.16900000000000001</v>
      </c>
      <c r="K32" s="24">
        <v>6.59</v>
      </c>
      <c r="L32" s="24">
        <v>8.14</v>
      </c>
      <c r="M32" s="24">
        <v>2.75</v>
      </c>
      <c r="N32" s="24">
        <v>0.98</v>
      </c>
      <c r="O32" s="24">
        <v>0.17</v>
      </c>
      <c r="P32" s="24">
        <v>0.94</v>
      </c>
      <c r="Q32" s="21">
        <f t="shared" si="0"/>
        <v>99.817223999999996</v>
      </c>
      <c r="R32" s="21"/>
      <c r="S32" s="21">
        <f t="shared" si="1"/>
        <v>1.2124770864946892</v>
      </c>
      <c r="T32" s="21">
        <f t="shared" si="2"/>
        <v>2.0675265174042674</v>
      </c>
      <c r="V32" s="22">
        <v>199.28121348385014</v>
      </c>
      <c r="W32" s="29">
        <v>428.39130584669988</v>
      </c>
      <c r="X32" s="3" t="s">
        <v>58</v>
      </c>
      <c r="Y32" s="22">
        <v>37.686131829858553</v>
      </c>
      <c r="Z32" s="22">
        <v>209.77827154230499</v>
      </c>
      <c r="AA32" s="22">
        <v>25.21089362259487</v>
      </c>
      <c r="AB32" s="22">
        <v>97.646272456851278</v>
      </c>
      <c r="AC32" s="22">
        <v>6.1807650284837576</v>
      </c>
      <c r="AD32" s="29">
        <v>1.8834667861670604</v>
      </c>
      <c r="AE32" s="22">
        <v>212.19563527732035</v>
      </c>
      <c r="AF32" s="22">
        <v>10.590502704544734</v>
      </c>
      <c r="AG32" s="22">
        <v>24.320598050751329</v>
      </c>
      <c r="AH32" s="22">
        <v>2.8630765298070573</v>
      </c>
      <c r="AI32" s="22">
        <v>12.565252763090429</v>
      </c>
      <c r="AJ32" s="23">
        <v>3.2796949849348573</v>
      </c>
      <c r="AK32" s="22">
        <v>0.95270156517376248</v>
      </c>
      <c r="AL32" s="22">
        <v>3.5408792436642744</v>
      </c>
      <c r="AM32" s="22">
        <v>0.59531736527018408</v>
      </c>
      <c r="AN32" s="22">
        <v>3.7825375399094066</v>
      </c>
      <c r="AO32" s="22">
        <v>0.7882648854542964</v>
      </c>
      <c r="AP32" s="22">
        <v>2.2273718554693303</v>
      </c>
      <c r="AQ32" s="22">
        <v>0.32615512354834614</v>
      </c>
      <c r="AR32" s="22">
        <v>2.356469531873608</v>
      </c>
      <c r="AS32" s="22">
        <v>0.37251438258903813</v>
      </c>
      <c r="AT32" s="22">
        <v>2.7330152812042527</v>
      </c>
      <c r="AU32" s="22">
        <v>0.41088062349065624</v>
      </c>
      <c r="AV32" s="22">
        <v>6.2603442213624714</v>
      </c>
      <c r="AW32" s="22">
        <v>2.6923284512773042</v>
      </c>
      <c r="AX32" s="22">
        <v>0.65520415562112477</v>
      </c>
      <c r="AZ32" s="4">
        <v>0.70553960000000004</v>
      </c>
      <c r="BA32" s="4">
        <v>0.51268369999999996</v>
      </c>
      <c r="BB32" s="23">
        <v>38.627562602345961</v>
      </c>
      <c r="BC32" s="23">
        <v>15.590052146008825</v>
      </c>
      <c r="BD32" s="23">
        <v>18.492723253235194</v>
      </c>
    </row>
    <row r="33" spans="1:56" ht="16" customHeight="1">
      <c r="A33" s="28">
        <v>29</v>
      </c>
      <c r="B33" s="1" t="s">
        <v>92</v>
      </c>
      <c r="C33" s="17" t="s">
        <v>88</v>
      </c>
      <c r="D33" s="1" t="s">
        <v>89</v>
      </c>
      <c r="F33" s="22">
        <v>53.82</v>
      </c>
      <c r="G33" s="23">
        <v>0.84099999999999997</v>
      </c>
      <c r="H33" s="24">
        <v>15.98</v>
      </c>
      <c r="I33" s="24">
        <v>8.2061759999999992</v>
      </c>
      <c r="J33" s="23">
        <v>0.17100000000000001</v>
      </c>
      <c r="K33" s="24">
        <v>7.62</v>
      </c>
      <c r="L33" s="24">
        <v>8.4700000000000006</v>
      </c>
      <c r="M33" s="24">
        <v>2.5299999999999998</v>
      </c>
      <c r="N33" s="24">
        <v>0.91</v>
      </c>
      <c r="O33" s="24">
        <v>0.15</v>
      </c>
      <c r="P33" s="24">
        <v>1.1000000000000001</v>
      </c>
      <c r="Q33" s="21">
        <f t="shared" si="0"/>
        <v>99.798176000000012</v>
      </c>
      <c r="R33" s="21"/>
      <c r="S33" s="21">
        <f t="shared" si="1"/>
        <v>1.0769259842519683</v>
      </c>
      <c r="T33" s="21">
        <f t="shared" si="2"/>
        <v>1.9473138280241615</v>
      </c>
      <c r="V33" s="22">
        <v>191.02371919544169</v>
      </c>
      <c r="W33" s="29">
        <v>606.05677316502511</v>
      </c>
      <c r="X33" s="3" t="s">
        <v>58</v>
      </c>
      <c r="Y33" s="22">
        <v>48.253407230800306</v>
      </c>
      <c r="Z33" s="22">
        <v>207.1134698184149</v>
      </c>
      <c r="AA33" s="22">
        <v>25.193726664736456</v>
      </c>
      <c r="AB33" s="22">
        <v>90.729349942652505</v>
      </c>
      <c r="AC33" s="22">
        <v>5.5704234069086072</v>
      </c>
      <c r="AD33" s="29">
        <v>2.0747057613378082</v>
      </c>
      <c r="AE33" s="22">
        <v>209.7237352249808</v>
      </c>
      <c r="AF33" s="22">
        <v>9.6151765218368315</v>
      </c>
      <c r="AG33" s="22">
        <v>23.168177876387102</v>
      </c>
      <c r="AH33" s="22">
        <v>2.6898688232605803</v>
      </c>
      <c r="AI33" s="22">
        <v>11.777794346562059</v>
      </c>
      <c r="AJ33" s="23">
        <v>3.0667377190262473</v>
      </c>
      <c r="AK33" s="22">
        <v>0.92886324710775259</v>
      </c>
      <c r="AL33" s="22">
        <v>3.3860632260708141</v>
      </c>
      <c r="AM33" s="22">
        <v>0.60680174650792207</v>
      </c>
      <c r="AN33" s="22">
        <v>3.5953615469700799</v>
      </c>
      <c r="AO33" s="22">
        <v>0.81066600095168262</v>
      </c>
      <c r="AP33" s="22">
        <v>2.3107018615952759</v>
      </c>
      <c r="AQ33" s="22">
        <v>0.33062705517772523</v>
      </c>
      <c r="AR33" s="22">
        <v>2.3032719303759177</v>
      </c>
      <c r="AS33" s="22">
        <v>0.35245579263829768</v>
      </c>
      <c r="AT33" s="22">
        <v>2.2406858713336537</v>
      </c>
      <c r="AU33" s="22">
        <v>0.37905169593914412</v>
      </c>
      <c r="AV33" s="22">
        <v>6.369136474887596</v>
      </c>
      <c r="AW33" s="22">
        <v>2.608488251840777</v>
      </c>
      <c r="AX33" s="22">
        <v>0.63142398256200505</v>
      </c>
      <c r="AZ33" s="4">
        <v>0.70558160000000003</v>
      </c>
      <c r="BA33" s="4">
        <v>0.5126811</v>
      </c>
      <c r="BB33" s="23">
        <v>38.628566609337867</v>
      </c>
      <c r="BC33" s="23">
        <v>15.590653830726033</v>
      </c>
      <c r="BD33" s="23">
        <v>18.494025444823638</v>
      </c>
    </row>
    <row r="34" spans="1:56" ht="16" customHeight="1">
      <c r="A34" s="28">
        <v>30</v>
      </c>
      <c r="B34" s="1" t="s">
        <v>93</v>
      </c>
      <c r="C34" s="17" t="s">
        <v>88</v>
      </c>
      <c r="D34" s="1" t="s">
        <v>89</v>
      </c>
      <c r="F34" s="22">
        <v>54.25</v>
      </c>
      <c r="G34" s="23">
        <v>0.83699999999999997</v>
      </c>
      <c r="H34" s="24">
        <v>16.489999999999998</v>
      </c>
      <c r="I34" s="24">
        <v>8.0622080000000018</v>
      </c>
      <c r="J34" s="23">
        <v>0.16500000000000001</v>
      </c>
      <c r="K34" s="24">
        <v>6.78</v>
      </c>
      <c r="L34" s="24">
        <v>8.23</v>
      </c>
      <c r="M34" s="24">
        <v>2.64</v>
      </c>
      <c r="N34" s="24">
        <v>0.85</v>
      </c>
      <c r="O34" s="24">
        <v>0.14000000000000001</v>
      </c>
      <c r="P34" s="24">
        <v>0.57999999999999996</v>
      </c>
      <c r="Q34" s="21">
        <f t="shared" si="0"/>
        <v>99.024208000000002</v>
      </c>
      <c r="R34" s="21"/>
      <c r="S34" s="21">
        <f t="shared" si="1"/>
        <v>1.1891162241887907</v>
      </c>
      <c r="T34" s="21">
        <f t="shared" si="2"/>
        <v>2.0453453942145865</v>
      </c>
      <c r="V34" s="22">
        <v>181.79958429761876</v>
      </c>
      <c r="W34" s="29">
        <v>525.36494002417953</v>
      </c>
      <c r="X34" s="3" t="s">
        <v>58</v>
      </c>
      <c r="Y34" s="22">
        <v>35.993547541813683</v>
      </c>
      <c r="Z34" s="22">
        <v>215.75090415763793</v>
      </c>
      <c r="AA34" s="22">
        <v>23.653128387411186</v>
      </c>
      <c r="AB34" s="22">
        <v>95.905553331098588</v>
      </c>
      <c r="AC34" s="22">
        <v>5.9527165347716426</v>
      </c>
      <c r="AD34" s="29">
        <v>1.8959484282703547</v>
      </c>
      <c r="AE34" s="22">
        <v>208.12104738514716</v>
      </c>
      <c r="AF34" s="22">
        <v>10.57192285036799</v>
      </c>
      <c r="AG34" s="22">
        <v>23.896550125334571</v>
      </c>
      <c r="AH34" s="22">
        <v>2.914079754870746</v>
      </c>
      <c r="AI34" s="22">
        <v>13.137800565802435</v>
      </c>
      <c r="AJ34" s="23">
        <v>3.2250356523999191</v>
      </c>
      <c r="AK34" s="22">
        <v>0.99770297325429258</v>
      </c>
      <c r="AL34" s="22">
        <v>3.4223572514429965</v>
      </c>
      <c r="AM34" s="22">
        <v>0.63967504087542526</v>
      </c>
      <c r="AN34" s="22">
        <v>4.0368581041613663</v>
      </c>
      <c r="AO34" s="22">
        <v>0.80432256455607376</v>
      </c>
      <c r="AP34" s="22">
        <v>2.4110064652287448</v>
      </c>
      <c r="AQ34" s="22">
        <v>0.33558853498674995</v>
      </c>
      <c r="AR34" s="22">
        <v>2.2871956291046587</v>
      </c>
      <c r="AS34" s="22">
        <v>0.3893268757782658</v>
      </c>
      <c r="AT34" s="22">
        <v>2.4633978628842077</v>
      </c>
      <c r="AU34" s="22">
        <v>0.49123784805814869</v>
      </c>
      <c r="AV34" s="22">
        <v>6.2592524694899669</v>
      </c>
      <c r="AW34" s="22">
        <v>2.8001700851522751</v>
      </c>
      <c r="AX34" s="22">
        <v>0.63776350759747735</v>
      </c>
      <c r="AZ34" s="4">
        <v>0.70554430000000001</v>
      </c>
      <c r="BA34" s="4">
        <v>0.51269149999999997</v>
      </c>
      <c r="BB34" s="23">
        <v>38.622843769484007</v>
      </c>
      <c r="BC34" s="23">
        <v>15.589951865222623</v>
      </c>
      <c r="BD34" s="23">
        <v>18.491921904565384</v>
      </c>
    </row>
    <row r="35" spans="1:56" ht="16" customHeight="1">
      <c r="A35" s="28">
        <v>31</v>
      </c>
      <c r="B35" s="1" t="s">
        <v>94</v>
      </c>
      <c r="C35" s="17" t="s">
        <v>88</v>
      </c>
      <c r="D35" s="1" t="s">
        <v>89</v>
      </c>
      <c r="F35" s="22">
        <v>54.63</v>
      </c>
      <c r="G35" s="23">
        <v>0.84399999999999997</v>
      </c>
      <c r="H35" s="24">
        <v>16.420000000000002</v>
      </c>
      <c r="I35" s="24">
        <v>7.9632300000000003</v>
      </c>
      <c r="J35" s="23">
        <v>0.16900000000000001</v>
      </c>
      <c r="K35" s="24">
        <v>6.6</v>
      </c>
      <c r="L35" s="24">
        <v>8.15</v>
      </c>
      <c r="M35" s="24">
        <v>2.75</v>
      </c>
      <c r="N35" s="24">
        <v>0.91</v>
      </c>
      <c r="O35" s="24">
        <v>0.16</v>
      </c>
      <c r="P35" s="24">
        <v>0.96</v>
      </c>
      <c r="Q35" s="21">
        <f t="shared" si="0"/>
        <v>99.556229999999985</v>
      </c>
      <c r="R35" s="21"/>
      <c r="S35" s="21">
        <f t="shared" si="1"/>
        <v>1.20655</v>
      </c>
      <c r="T35" s="21">
        <f t="shared" si="2"/>
        <v>2.0619773634567884</v>
      </c>
      <c r="V35" s="22">
        <v>172.31640657146718</v>
      </c>
      <c r="W35" s="29">
        <v>462.02656516945814</v>
      </c>
      <c r="X35" s="3" t="s">
        <v>58</v>
      </c>
      <c r="Y35" s="22">
        <v>34.920489966623393</v>
      </c>
      <c r="Z35" s="22">
        <v>212.87287754141741</v>
      </c>
      <c r="AA35" s="22">
        <v>24.185605698405961</v>
      </c>
      <c r="AB35" s="22">
        <v>96.619692634407699</v>
      </c>
      <c r="AC35" s="22">
        <v>6.3098104177641732</v>
      </c>
      <c r="AD35" s="29">
        <v>1.8782963346065065</v>
      </c>
      <c r="AE35" s="22">
        <v>211.83070274894294</v>
      </c>
      <c r="AF35" s="22">
        <v>10.634732327228152</v>
      </c>
      <c r="AG35" s="22">
        <v>24.175004420874945</v>
      </c>
      <c r="AH35" s="22">
        <v>2.8331594337273005</v>
      </c>
      <c r="AI35" s="22">
        <v>12.961401241773169</v>
      </c>
      <c r="AJ35" s="23">
        <v>3.1342992898779429</v>
      </c>
      <c r="AK35" s="22">
        <v>0.96923650841531017</v>
      </c>
      <c r="AL35" s="22">
        <v>3.4618252448938711</v>
      </c>
      <c r="AM35" s="22">
        <v>0.61980788913812068</v>
      </c>
      <c r="AN35" s="22">
        <v>3.7572251580706073</v>
      </c>
      <c r="AO35" s="22">
        <v>0.79884110011423581</v>
      </c>
      <c r="AP35" s="22">
        <v>2.4679501364653156</v>
      </c>
      <c r="AQ35" s="22">
        <v>0.33937674976744936</v>
      </c>
      <c r="AR35" s="22">
        <v>2.4087107511131687</v>
      </c>
      <c r="AS35" s="22">
        <v>0.40892695206451013</v>
      </c>
      <c r="AT35" s="22">
        <v>2.3392824861003709</v>
      </c>
      <c r="AU35" s="22">
        <v>0.43537190641506351</v>
      </c>
      <c r="AV35" s="22">
        <v>6.2714028199866529</v>
      </c>
      <c r="AW35" s="22">
        <v>2.7008642448849542</v>
      </c>
      <c r="AX35" s="22">
        <v>0.9167705270230101</v>
      </c>
      <c r="AZ35" s="4">
        <v>0.70555800000000002</v>
      </c>
      <c r="BA35" s="4">
        <v>0.51271469999999997</v>
      </c>
      <c r="BB35" s="23">
        <v>38.617522532426918</v>
      </c>
      <c r="BC35" s="23">
        <v>15.589951865222623</v>
      </c>
      <c r="BD35" s="23">
        <v>18.528283100458072</v>
      </c>
    </row>
    <row r="36" spans="1:56" ht="16" customHeight="1">
      <c r="A36" s="28">
        <v>32</v>
      </c>
      <c r="B36" s="1" t="s">
        <v>95</v>
      </c>
      <c r="C36" s="17" t="s">
        <v>88</v>
      </c>
      <c r="D36" s="1" t="s">
        <v>89</v>
      </c>
      <c r="F36" s="22">
        <v>54.41</v>
      </c>
      <c r="G36" s="23">
        <v>0.876</v>
      </c>
      <c r="H36" s="24">
        <v>16.48</v>
      </c>
      <c r="I36" s="24">
        <v>7.9722280000000003</v>
      </c>
      <c r="J36" s="23">
        <v>0.17299999999999999</v>
      </c>
      <c r="K36" s="24">
        <v>6.66</v>
      </c>
      <c r="L36" s="24">
        <v>8.34</v>
      </c>
      <c r="M36" s="24">
        <v>2.77</v>
      </c>
      <c r="N36" s="24">
        <v>1.01</v>
      </c>
      <c r="O36" s="24">
        <v>0.18</v>
      </c>
      <c r="P36" s="24">
        <v>0.86</v>
      </c>
      <c r="Q36" s="21">
        <f t="shared" si="0"/>
        <v>99.731228000000002</v>
      </c>
      <c r="R36" s="21"/>
      <c r="S36" s="21">
        <f t="shared" si="1"/>
        <v>1.1970312312312312</v>
      </c>
      <c r="T36" s="21">
        <f t="shared" si="2"/>
        <v>2.0671762021858884</v>
      </c>
      <c r="V36" s="22">
        <v>185.12325881895953</v>
      </c>
      <c r="W36" s="29">
        <v>444.09496786258228</v>
      </c>
      <c r="X36" s="3" t="s">
        <v>58</v>
      </c>
      <c r="Y36" s="22">
        <v>39.754944678875283</v>
      </c>
      <c r="Z36" s="22">
        <v>217.92236540638751</v>
      </c>
      <c r="AA36" s="22">
        <v>24.719202457947617</v>
      </c>
      <c r="AB36" s="22">
        <v>106.44802079105858</v>
      </c>
      <c r="AC36" s="22">
        <v>6.1819973825786239</v>
      </c>
      <c r="AD36" s="29">
        <v>2.0412662650026845</v>
      </c>
      <c r="AE36" s="22">
        <v>237.03513559772276</v>
      </c>
      <c r="AF36" s="22">
        <v>11.243416080287286</v>
      </c>
      <c r="AG36" s="22">
        <v>25.772344560277691</v>
      </c>
      <c r="AH36" s="22">
        <v>3.047960086172806</v>
      </c>
      <c r="AI36" s="22">
        <v>13.274800134407871</v>
      </c>
      <c r="AJ36" s="23">
        <v>3.3436870159998566</v>
      </c>
      <c r="AK36" s="22">
        <v>1.0418490769457531</v>
      </c>
      <c r="AL36" s="22">
        <v>3.6336037727340758</v>
      </c>
      <c r="AM36" s="22">
        <v>0.66035574694829058</v>
      </c>
      <c r="AN36" s="22">
        <v>3.9142878676402733</v>
      </c>
      <c r="AO36" s="22">
        <v>0.81236933780959941</v>
      </c>
      <c r="AP36" s="22">
        <v>2.5532565504393836</v>
      </c>
      <c r="AQ36" s="22">
        <v>0.35098821253202789</v>
      </c>
      <c r="AR36" s="22">
        <v>2.5048167079249413</v>
      </c>
      <c r="AS36" s="22">
        <v>0.38647619036172737</v>
      </c>
      <c r="AT36" s="22">
        <v>2.5793886323169466</v>
      </c>
      <c r="AU36" s="22">
        <v>0.43464323406459332</v>
      </c>
      <c r="AV36" s="22">
        <v>7.27945511270363</v>
      </c>
      <c r="AW36" s="22">
        <v>2.9117379410691164</v>
      </c>
      <c r="AX36" s="22">
        <v>0.67803366749658944</v>
      </c>
      <c r="AZ36" s="4">
        <v>0.70555447999999998</v>
      </c>
      <c r="BA36" s="4">
        <v>0.51270139999999997</v>
      </c>
      <c r="BB36" s="23">
        <v>38.654168787631434</v>
      </c>
      <c r="BC36" s="23">
        <v>15.598576012835942</v>
      </c>
      <c r="BD36" s="23">
        <v>18.499334379761137</v>
      </c>
    </row>
    <row r="37" spans="1:56" ht="8" customHeight="1">
      <c r="BB37" s="23"/>
      <c r="BC37" s="23"/>
      <c r="BD37" s="23"/>
    </row>
    <row r="38" spans="1:56" ht="16" customHeight="1">
      <c r="A38" s="1" t="s">
        <v>96</v>
      </c>
      <c r="B38" s="2"/>
    </row>
    <row r="39" spans="1:56" ht="16" customHeight="1">
      <c r="A39" s="28">
        <v>33</v>
      </c>
      <c r="B39" s="1" t="s">
        <v>97</v>
      </c>
      <c r="C39" s="1" t="s">
        <v>98</v>
      </c>
      <c r="D39" s="1" t="s">
        <v>89</v>
      </c>
      <c r="F39" s="29">
        <v>56.49</v>
      </c>
      <c r="G39" s="29">
        <v>1.35</v>
      </c>
      <c r="H39" s="29">
        <v>16.07</v>
      </c>
      <c r="I39" s="29">
        <v>6.64</v>
      </c>
      <c r="J39" s="29">
        <v>0.1</v>
      </c>
      <c r="K39" s="29">
        <v>6.4</v>
      </c>
      <c r="L39" s="29">
        <v>6.7</v>
      </c>
      <c r="M39" s="29">
        <v>4.09</v>
      </c>
      <c r="N39" s="29">
        <v>1.77</v>
      </c>
      <c r="O39" s="29">
        <v>0.39</v>
      </c>
      <c r="P39" s="3" t="s">
        <v>58</v>
      </c>
      <c r="Q39" s="2">
        <v>100</v>
      </c>
      <c r="S39" s="21">
        <f>I39/K39</f>
        <v>1.0374999999999999</v>
      </c>
      <c r="T39" s="21">
        <f>H39/I39</f>
        <v>2.4201807228915664</v>
      </c>
      <c r="V39" s="22">
        <v>142.65</v>
      </c>
      <c r="W39" s="22">
        <v>349</v>
      </c>
      <c r="X39" s="29" t="s">
        <v>58</v>
      </c>
      <c r="Y39" s="22">
        <v>25.6</v>
      </c>
      <c r="Z39" s="22">
        <v>709.7</v>
      </c>
      <c r="AA39" s="22">
        <v>22.25</v>
      </c>
      <c r="AB39" s="22">
        <v>214.14</v>
      </c>
      <c r="AC39" s="22">
        <v>23.22</v>
      </c>
      <c r="AD39" s="29">
        <v>0.86</v>
      </c>
      <c r="AE39" s="22">
        <v>365.71</v>
      </c>
      <c r="AF39" s="22">
        <v>22.84</v>
      </c>
      <c r="AG39" s="22">
        <v>49.66</v>
      </c>
      <c r="AH39" s="22">
        <v>5.39</v>
      </c>
      <c r="AI39" s="22">
        <v>22.03</v>
      </c>
      <c r="AJ39" s="22">
        <v>4.79</v>
      </c>
      <c r="AK39" s="22">
        <v>1.43</v>
      </c>
      <c r="AL39" s="22">
        <v>4.0599999999999996</v>
      </c>
      <c r="AM39" s="22">
        <v>0.68</v>
      </c>
      <c r="AN39" s="22">
        <v>3.85</v>
      </c>
      <c r="AO39" s="22">
        <v>0.77</v>
      </c>
      <c r="AP39" s="22">
        <v>2.16</v>
      </c>
      <c r="AQ39" s="22">
        <v>0.3</v>
      </c>
      <c r="AR39" s="22">
        <v>1.97</v>
      </c>
      <c r="AS39" s="22">
        <v>0.28999999999999998</v>
      </c>
      <c r="AT39" s="22">
        <v>4.54</v>
      </c>
      <c r="AU39" s="22">
        <v>1.73</v>
      </c>
      <c r="AV39" s="22">
        <v>8.11</v>
      </c>
      <c r="AW39" s="22">
        <v>4.09</v>
      </c>
      <c r="AX39" s="22">
        <v>1.23</v>
      </c>
      <c r="AZ39" s="4">
        <v>0.70400099999999999</v>
      </c>
      <c r="BA39" s="4">
        <v>0.51281900000000002</v>
      </c>
      <c r="BB39" s="31">
        <v>38.396000000000001</v>
      </c>
      <c r="BC39" s="31">
        <v>15.557</v>
      </c>
      <c r="BD39" s="31">
        <v>18.263000000000002</v>
      </c>
    </row>
    <row r="40" spans="1:56" ht="16" customHeight="1">
      <c r="A40" s="28">
        <v>34</v>
      </c>
      <c r="B40" s="1" t="s">
        <v>99</v>
      </c>
      <c r="C40" s="1" t="s">
        <v>98</v>
      </c>
      <c r="D40" s="1" t="s">
        <v>89</v>
      </c>
      <c r="F40" s="29">
        <v>56</v>
      </c>
      <c r="G40" s="29">
        <v>1.31</v>
      </c>
      <c r="H40" s="29">
        <v>15.6</v>
      </c>
      <c r="I40" s="29">
        <v>7.25</v>
      </c>
      <c r="J40" s="29">
        <v>0.11</v>
      </c>
      <c r="K40" s="29">
        <v>7.46</v>
      </c>
      <c r="L40" s="29">
        <v>6.19</v>
      </c>
      <c r="M40" s="29">
        <v>3.9</v>
      </c>
      <c r="N40" s="29">
        <v>1.78</v>
      </c>
      <c r="O40" s="29">
        <v>0.38</v>
      </c>
      <c r="P40" s="3" t="s">
        <v>58</v>
      </c>
      <c r="Q40" s="2">
        <v>100</v>
      </c>
      <c r="S40" s="21">
        <f>I40/K40</f>
        <v>0.97184986595174261</v>
      </c>
      <c r="T40" s="21">
        <f>H40/I40</f>
        <v>2.1517241379310343</v>
      </c>
      <c r="V40" s="22">
        <v>149.55000000000001</v>
      </c>
      <c r="W40" s="22">
        <v>354.03</v>
      </c>
      <c r="X40" s="29" t="s">
        <v>58</v>
      </c>
      <c r="Y40" s="22">
        <v>32.409999999999997</v>
      </c>
      <c r="Z40" s="22">
        <v>517.27</v>
      </c>
      <c r="AA40" s="22">
        <v>22.29</v>
      </c>
      <c r="AB40" s="22">
        <v>228.37</v>
      </c>
      <c r="AC40" s="22">
        <v>22.31</v>
      </c>
      <c r="AD40" s="29">
        <v>1.5</v>
      </c>
      <c r="AE40" s="22">
        <v>434.23</v>
      </c>
      <c r="AF40" s="22">
        <v>22.01</v>
      </c>
      <c r="AG40" s="22">
        <v>47.69</v>
      </c>
      <c r="AH40" s="22">
        <v>5.18</v>
      </c>
      <c r="AI40" s="22">
        <v>20.98</v>
      </c>
      <c r="AJ40" s="22">
        <v>4.4400000000000004</v>
      </c>
      <c r="AK40" s="22">
        <v>1.4</v>
      </c>
      <c r="AL40" s="22">
        <v>4.18</v>
      </c>
      <c r="AM40" s="22">
        <v>0.66</v>
      </c>
      <c r="AN40" s="22">
        <v>3.71</v>
      </c>
      <c r="AO40" s="22">
        <v>0.72</v>
      </c>
      <c r="AP40" s="22">
        <v>2.0099999999999998</v>
      </c>
      <c r="AQ40" s="22">
        <v>0.28000000000000003</v>
      </c>
      <c r="AR40" s="22">
        <v>1.86</v>
      </c>
      <c r="AS40" s="22">
        <v>0.28999999999999998</v>
      </c>
      <c r="AT40" s="22">
        <v>4.5199999999999996</v>
      </c>
      <c r="AU40" s="22">
        <v>1.69</v>
      </c>
      <c r="AV40" s="22">
        <v>8.25</v>
      </c>
      <c r="AW40" s="22">
        <v>3.88</v>
      </c>
      <c r="AX40" s="22">
        <v>1.1000000000000001</v>
      </c>
      <c r="AZ40" s="4">
        <v>0.704287</v>
      </c>
      <c r="BA40" s="4">
        <v>0.51281399999999999</v>
      </c>
      <c r="BB40" s="31">
        <v>38.344999999999999</v>
      </c>
      <c r="BC40" s="31">
        <v>15.539</v>
      </c>
      <c r="BD40" s="31">
        <v>18.247</v>
      </c>
    </row>
    <row r="41" spans="1:56" ht="16" customHeight="1">
      <c r="A41" s="28">
        <v>35</v>
      </c>
      <c r="B41" s="1" t="s">
        <v>100</v>
      </c>
      <c r="C41" s="1" t="s">
        <v>98</v>
      </c>
      <c r="D41" s="1" t="s">
        <v>89</v>
      </c>
      <c r="F41" s="29">
        <v>56.54</v>
      </c>
      <c r="G41" s="29">
        <v>1.34</v>
      </c>
      <c r="H41" s="29">
        <v>16.05</v>
      </c>
      <c r="I41" s="29">
        <v>7.13</v>
      </c>
      <c r="J41" s="29">
        <v>0.1</v>
      </c>
      <c r="K41" s="29">
        <v>5.98</v>
      </c>
      <c r="L41" s="29">
        <v>6.55</v>
      </c>
      <c r="M41" s="29">
        <v>4.09</v>
      </c>
      <c r="N41" s="29">
        <v>1.88</v>
      </c>
      <c r="O41" s="29">
        <v>0.39</v>
      </c>
      <c r="P41" s="3" t="s">
        <v>58</v>
      </c>
      <c r="Q41" s="2">
        <v>100</v>
      </c>
      <c r="S41" s="21">
        <f>I41/K41</f>
        <v>1.1923076923076923</v>
      </c>
      <c r="T41" s="21">
        <f>H41/I41</f>
        <v>2.2510518934081349</v>
      </c>
      <c r="V41" s="22">
        <v>144.47</v>
      </c>
      <c r="W41" s="22">
        <v>330.71</v>
      </c>
      <c r="X41" s="29" t="s">
        <v>58</v>
      </c>
      <c r="Y41" s="22">
        <v>30.15</v>
      </c>
      <c r="Z41" s="22">
        <v>523.99</v>
      </c>
      <c r="AA41" s="22">
        <v>20.16</v>
      </c>
      <c r="AB41" s="22">
        <v>219.78</v>
      </c>
      <c r="AC41" s="22">
        <v>23.31</v>
      </c>
      <c r="AD41" s="29">
        <v>1.31</v>
      </c>
      <c r="AE41" s="22">
        <v>345.52</v>
      </c>
      <c r="AF41" s="22">
        <v>21.59</v>
      </c>
      <c r="AG41" s="22">
        <v>46.13</v>
      </c>
      <c r="AH41" s="22">
        <v>5.03</v>
      </c>
      <c r="AI41" s="22">
        <v>20.79</v>
      </c>
      <c r="AJ41" s="22">
        <v>4.45</v>
      </c>
      <c r="AK41" s="22">
        <v>1.29</v>
      </c>
      <c r="AL41" s="22">
        <v>3.25</v>
      </c>
      <c r="AM41" s="22">
        <v>0.59</v>
      </c>
      <c r="AN41" s="22">
        <v>3.43</v>
      </c>
      <c r="AO41" s="22">
        <v>0.66</v>
      </c>
      <c r="AP41" s="22">
        <v>1.79</v>
      </c>
      <c r="AQ41" s="22">
        <v>0.25</v>
      </c>
      <c r="AR41" s="22">
        <v>1.74</v>
      </c>
      <c r="AS41" s="22">
        <v>0.26</v>
      </c>
      <c r="AT41" s="22">
        <v>4.87</v>
      </c>
      <c r="AU41" s="22">
        <v>1.56</v>
      </c>
      <c r="AV41" s="22">
        <v>8.0399999999999991</v>
      </c>
      <c r="AW41" s="22">
        <v>4.22</v>
      </c>
      <c r="AX41" s="22">
        <v>1.17</v>
      </c>
      <c r="AZ41" s="4">
        <v>0.70404100000000003</v>
      </c>
      <c r="BA41" s="4">
        <v>0.512818</v>
      </c>
      <c r="BB41" s="31">
        <v>38.357999999999997</v>
      </c>
      <c r="BC41" s="31">
        <v>15.539</v>
      </c>
      <c r="BD41" s="31">
        <v>18.248000000000001</v>
      </c>
    </row>
    <row r="42" spans="1:56" ht="16" customHeight="1">
      <c r="A42" s="28">
        <v>36</v>
      </c>
      <c r="B42" s="1" t="s">
        <v>101</v>
      </c>
      <c r="C42" s="1" t="s">
        <v>98</v>
      </c>
      <c r="D42" s="1" t="s">
        <v>89</v>
      </c>
      <c r="F42" s="29">
        <v>56.93</v>
      </c>
      <c r="G42" s="29">
        <v>1.37</v>
      </c>
      <c r="H42" s="29">
        <v>16.38</v>
      </c>
      <c r="I42" s="29">
        <v>6.15</v>
      </c>
      <c r="J42" s="29">
        <v>0.09</v>
      </c>
      <c r="K42" s="29">
        <v>5.78</v>
      </c>
      <c r="L42" s="29">
        <v>6.87</v>
      </c>
      <c r="M42" s="29">
        <v>4.17</v>
      </c>
      <c r="N42" s="29">
        <v>1.84</v>
      </c>
      <c r="O42" s="29">
        <v>0.4</v>
      </c>
      <c r="P42" s="3" t="s">
        <v>58</v>
      </c>
      <c r="Q42" s="2">
        <v>100</v>
      </c>
      <c r="S42" s="21">
        <f>I42/K42</f>
        <v>1.0640138408304498</v>
      </c>
      <c r="T42" s="21">
        <f>H42/I42</f>
        <v>2.6634146341463412</v>
      </c>
      <c r="V42" s="22">
        <v>149.88</v>
      </c>
      <c r="W42" s="22">
        <v>353.47</v>
      </c>
      <c r="X42" s="29" t="s">
        <v>58</v>
      </c>
      <c r="Y42" s="22">
        <v>23.22</v>
      </c>
      <c r="Z42" s="22">
        <v>691.02</v>
      </c>
      <c r="AA42" s="22">
        <v>22.6</v>
      </c>
      <c r="AB42" s="22">
        <v>226.19</v>
      </c>
      <c r="AC42" s="22">
        <v>23.05</v>
      </c>
      <c r="AD42" s="29">
        <v>0.35</v>
      </c>
      <c r="AE42" s="22">
        <v>379.59</v>
      </c>
      <c r="AF42" s="22">
        <v>23.98</v>
      </c>
      <c r="AG42" s="22">
        <v>46.53</v>
      </c>
      <c r="AH42" s="22">
        <v>5.28</v>
      </c>
      <c r="AI42" s="22">
        <v>21.97</v>
      </c>
      <c r="AJ42" s="22">
        <v>4.7300000000000004</v>
      </c>
      <c r="AK42" s="22">
        <v>1.43</v>
      </c>
      <c r="AL42" s="22">
        <v>3.94</v>
      </c>
      <c r="AM42" s="22">
        <v>0.66</v>
      </c>
      <c r="AN42" s="22">
        <v>3.67</v>
      </c>
      <c r="AO42" s="22">
        <v>0.67</v>
      </c>
      <c r="AP42" s="22">
        <v>2.0499999999999998</v>
      </c>
      <c r="AQ42" s="22">
        <v>0.28000000000000003</v>
      </c>
      <c r="AR42" s="22">
        <v>1.82</v>
      </c>
      <c r="AS42" s="22">
        <v>0.27</v>
      </c>
      <c r="AT42" s="22">
        <v>4.6399999999999997</v>
      </c>
      <c r="AU42" s="22">
        <v>1.67</v>
      </c>
      <c r="AV42" s="22">
        <v>9.24</v>
      </c>
      <c r="AW42" s="22">
        <v>4.49</v>
      </c>
      <c r="AX42" s="22">
        <v>1.1599999999999999</v>
      </c>
      <c r="AZ42" s="4">
        <v>0.70390799999999998</v>
      </c>
      <c r="BA42" s="4">
        <v>0.51281299999999996</v>
      </c>
      <c r="BB42" s="31">
        <v>38.375999999999998</v>
      </c>
      <c r="BC42" s="31">
        <v>15.545999999999999</v>
      </c>
      <c r="BD42" s="31">
        <v>18.256</v>
      </c>
    </row>
    <row r="43" spans="1:56" ht="16" customHeight="1">
      <c r="A43" s="28">
        <v>37</v>
      </c>
      <c r="B43" s="1" t="s">
        <v>102</v>
      </c>
      <c r="C43" s="1" t="s">
        <v>98</v>
      </c>
      <c r="D43" s="1" t="s">
        <v>89</v>
      </c>
      <c r="F43" s="3" t="s">
        <v>58</v>
      </c>
      <c r="G43" s="3" t="s">
        <v>58</v>
      </c>
      <c r="H43" s="3" t="s">
        <v>58</v>
      </c>
      <c r="I43" s="3" t="s">
        <v>58</v>
      </c>
      <c r="J43" s="3" t="s">
        <v>58</v>
      </c>
      <c r="K43" s="3" t="s">
        <v>58</v>
      </c>
      <c r="L43" s="3" t="s">
        <v>58</v>
      </c>
      <c r="M43" s="3" t="s">
        <v>58</v>
      </c>
      <c r="N43" s="3" t="s">
        <v>58</v>
      </c>
      <c r="O43" s="3" t="s">
        <v>58</v>
      </c>
      <c r="P43" s="3" t="s">
        <v>58</v>
      </c>
      <c r="Q43" s="3" t="s">
        <v>58</v>
      </c>
      <c r="R43" s="3"/>
      <c r="S43" s="32" t="s">
        <v>103</v>
      </c>
      <c r="T43" s="32" t="s">
        <v>103</v>
      </c>
      <c r="V43" s="22">
        <v>143.62</v>
      </c>
      <c r="W43" s="22">
        <v>345.63</v>
      </c>
      <c r="X43" s="29" t="s">
        <v>58</v>
      </c>
      <c r="Y43" s="22">
        <v>21.62</v>
      </c>
      <c r="Z43" s="22">
        <v>528.30999999999995</v>
      </c>
      <c r="AA43" s="22">
        <v>21.99</v>
      </c>
      <c r="AB43" s="22">
        <v>221.58</v>
      </c>
      <c r="AC43" s="22">
        <v>22.77</v>
      </c>
      <c r="AD43" s="29">
        <v>0.34</v>
      </c>
      <c r="AE43" s="22">
        <v>357.58</v>
      </c>
      <c r="AF43" s="22">
        <v>22.9</v>
      </c>
      <c r="AG43" s="22">
        <v>48.57</v>
      </c>
      <c r="AH43" s="22">
        <v>4.99</v>
      </c>
      <c r="AI43" s="22">
        <v>20.87</v>
      </c>
      <c r="AJ43" s="22">
        <v>4.53</v>
      </c>
      <c r="AK43" s="22">
        <v>1.38</v>
      </c>
      <c r="AL43" s="22">
        <v>4.05</v>
      </c>
      <c r="AM43" s="22">
        <v>0.65</v>
      </c>
      <c r="AN43" s="22">
        <v>3.66</v>
      </c>
      <c r="AO43" s="22">
        <v>0.65</v>
      </c>
      <c r="AP43" s="22">
        <v>2.02</v>
      </c>
      <c r="AQ43" s="22">
        <v>0.28999999999999998</v>
      </c>
      <c r="AR43" s="22">
        <v>1.75</v>
      </c>
      <c r="AS43" s="22">
        <v>0.26</v>
      </c>
      <c r="AT43" s="22">
        <v>4.7</v>
      </c>
      <c r="AU43" s="22">
        <v>1.91</v>
      </c>
      <c r="AV43" s="22">
        <v>8.5399999999999991</v>
      </c>
      <c r="AW43" s="22">
        <v>4.3600000000000003</v>
      </c>
      <c r="AX43" s="22">
        <v>0.82</v>
      </c>
      <c r="AZ43" s="4">
        <v>0.703905</v>
      </c>
      <c r="BA43" s="4">
        <v>0.51281299999999996</v>
      </c>
      <c r="BB43" s="31">
        <v>38.317</v>
      </c>
      <c r="BC43" s="31">
        <v>15.532999999999999</v>
      </c>
      <c r="BD43" s="31">
        <v>18.239000000000001</v>
      </c>
    </row>
    <row r="44" spans="1:56" ht="16" customHeight="1">
      <c r="A44" s="28">
        <v>38</v>
      </c>
      <c r="B44" s="1" t="s">
        <v>104</v>
      </c>
      <c r="C44" s="1" t="s">
        <v>98</v>
      </c>
      <c r="D44" s="1" t="s">
        <v>89</v>
      </c>
      <c r="F44" s="29">
        <v>55.55</v>
      </c>
      <c r="G44" s="29">
        <v>1.32</v>
      </c>
      <c r="H44" s="29">
        <v>16.010000000000002</v>
      </c>
      <c r="I44" s="29">
        <v>6.89</v>
      </c>
      <c r="J44" s="29">
        <v>0.11</v>
      </c>
      <c r="K44" s="29">
        <v>7.89</v>
      </c>
      <c r="L44" s="29">
        <v>6.22</v>
      </c>
      <c r="M44" s="29">
        <v>3.97</v>
      </c>
      <c r="N44" s="29">
        <v>1.7</v>
      </c>
      <c r="O44" s="29">
        <v>0.35</v>
      </c>
      <c r="P44" s="3" t="s">
        <v>58</v>
      </c>
      <c r="Q44" s="2">
        <v>100</v>
      </c>
      <c r="S44" s="21">
        <f t="shared" ref="S44:S52" si="3">I44/K44</f>
        <v>0.8732572877059569</v>
      </c>
      <c r="T44" s="21">
        <f t="shared" ref="T44:T52" si="4">H44/I44</f>
        <v>2.3236574746008714</v>
      </c>
      <c r="V44" s="22">
        <v>140.29</v>
      </c>
      <c r="W44" s="22">
        <v>308.22000000000003</v>
      </c>
      <c r="X44" s="29" t="s">
        <v>58</v>
      </c>
      <c r="Y44" s="22">
        <v>32.44</v>
      </c>
      <c r="Z44" s="22">
        <v>512.41999999999996</v>
      </c>
      <c r="AA44" s="22">
        <v>22.06</v>
      </c>
      <c r="AB44" s="22">
        <v>218.9</v>
      </c>
      <c r="AC44" s="22">
        <v>20.6</v>
      </c>
      <c r="AD44" s="29">
        <v>1.69</v>
      </c>
      <c r="AE44" s="22">
        <v>311.33</v>
      </c>
      <c r="AF44" s="22">
        <v>23.06</v>
      </c>
      <c r="AG44" s="22">
        <v>45.66</v>
      </c>
      <c r="AH44" s="22">
        <v>4.88</v>
      </c>
      <c r="AI44" s="22">
        <v>22.15</v>
      </c>
      <c r="AJ44" s="22">
        <v>4.0199999999999996</v>
      </c>
      <c r="AK44" s="22">
        <v>1.45</v>
      </c>
      <c r="AL44" s="22">
        <v>4.3499999999999996</v>
      </c>
      <c r="AM44" s="22">
        <v>0.64</v>
      </c>
      <c r="AN44" s="22">
        <v>3.57</v>
      </c>
      <c r="AO44" s="22">
        <v>0.64</v>
      </c>
      <c r="AP44" s="22">
        <v>2.12</v>
      </c>
      <c r="AQ44" s="22">
        <v>0.24</v>
      </c>
      <c r="AR44" s="22">
        <v>1.72</v>
      </c>
      <c r="AS44" s="22">
        <v>0.26</v>
      </c>
      <c r="AT44" s="22">
        <v>4.6500000000000004</v>
      </c>
      <c r="AU44" s="22">
        <v>1.89</v>
      </c>
      <c r="AV44" s="22">
        <v>7.34</v>
      </c>
      <c r="AW44" s="22">
        <v>4</v>
      </c>
      <c r="AX44" s="22">
        <v>0.94</v>
      </c>
      <c r="AZ44" s="4">
        <v>0.70390200000000003</v>
      </c>
      <c r="BA44" s="4">
        <v>0.51282099999999997</v>
      </c>
      <c r="BB44" s="31">
        <v>38.329000000000001</v>
      </c>
      <c r="BC44" s="31">
        <v>15.538</v>
      </c>
      <c r="BD44" s="31">
        <v>18.242000000000001</v>
      </c>
    </row>
    <row r="45" spans="1:56" ht="16" customHeight="1">
      <c r="A45" s="28">
        <v>39</v>
      </c>
      <c r="B45" s="1" t="s">
        <v>105</v>
      </c>
      <c r="C45" s="1" t="s">
        <v>98</v>
      </c>
      <c r="D45" s="1" t="s">
        <v>89</v>
      </c>
      <c r="F45" s="29">
        <v>56.27</v>
      </c>
      <c r="G45" s="29">
        <v>1.31</v>
      </c>
      <c r="H45" s="29">
        <v>16.03</v>
      </c>
      <c r="I45" s="29">
        <v>6.54</v>
      </c>
      <c r="J45" s="29">
        <v>0.1</v>
      </c>
      <c r="K45" s="29">
        <v>7.16</v>
      </c>
      <c r="L45" s="29">
        <v>6.31</v>
      </c>
      <c r="M45" s="29">
        <v>4.1100000000000003</v>
      </c>
      <c r="N45" s="29">
        <v>1.8</v>
      </c>
      <c r="O45" s="29">
        <v>0.36</v>
      </c>
      <c r="P45" s="3" t="s">
        <v>58</v>
      </c>
      <c r="Q45" s="2">
        <v>100</v>
      </c>
      <c r="S45" s="21">
        <f t="shared" si="3"/>
        <v>0.91340782122905029</v>
      </c>
      <c r="T45" s="21">
        <f t="shared" si="4"/>
        <v>2.4510703363914375</v>
      </c>
      <c r="V45" s="22">
        <v>143.34</v>
      </c>
      <c r="W45" s="22">
        <v>307.93</v>
      </c>
      <c r="X45" s="29" t="s">
        <v>58</v>
      </c>
      <c r="Y45" s="22">
        <v>33.799999999999997</v>
      </c>
      <c r="Z45" s="22">
        <v>497.14</v>
      </c>
      <c r="AA45" s="22">
        <v>14.56</v>
      </c>
      <c r="AB45" s="22">
        <v>217.89</v>
      </c>
      <c r="AC45" s="22">
        <v>20.7</v>
      </c>
      <c r="AD45" s="29">
        <v>1.77</v>
      </c>
      <c r="AE45" s="22">
        <v>327.27</v>
      </c>
      <c r="AF45" s="22">
        <v>20.99</v>
      </c>
      <c r="AG45" s="22">
        <v>45.63</v>
      </c>
      <c r="AH45" s="22">
        <v>5.0999999999999996</v>
      </c>
      <c r="AI45" s="22">
        <v>21.9</v>
      </c>
      <c r="AJ45" s="22">
        <v>4.5199999999999996</v>
      </c>
      <c r="AK45" s="22">
        <v>1.4</v>
      </c>
      <c r="AL45" s="22">
        <v>3.9</v>
      </c>
      <c r="AM45" s="22">
        <v>0.63</v>
      </c>
      <c r="AN45" s="22">
        <v>3.91</v>
      </c>
      <c r="AO45" s="22">
        <v>0.7</v>
      </c>
      <c r="AP45" s="22">
        <v>2.04</v>
      </c>
      <c r="AQ45" s="22">
        <v>0.22</v>
      </c>
      <c r="AR45" s="22">
        <v>1.9</v>
      </c>
      <c r="AS45" s="22">
        <v>0.21</v>
      </c>
      <c r="AT45" s="22">
        <v>4</v>
      </c>
      <c r="AU45" s="22">
        <v>1.79</v>
      </c>
      <c r="AV45" s="22">
        <v>7.55</v>
      </c>
      <c r="AW45" s="22">
        <v>3.98</v>
      </c>
      <c r="AX45" s="22">
        <v>0.92</v>
      </c>
      <c r="AZ45" s="26" t="s">
        <v>58</v>
      </c>
      <c r="BA45" s="26" t="s">
        <v>58</v>
      </c>
      <c r="BB45" s="33" t="s">
        <v>58</v>
      </c>
      <c r="BC45" s="33" t="s">
        <v>58</v>
      </c>
      <c r="BD45" s="33" t="s">
        <v>58</v>
      </c>
    </row>
    <row r="46" spans="1:56" ht="16" customHeight="1">
      <c r="A46" s="28">
        <v>40</v>
      </c>
      <c r="B46" s="1" t="s">
        <v>106</v>
      </c>
      <c r="C46" s="1" t="s">
        <v>98</v>
      </c>
      <c r="D46" s="1" t="s">
        <v>89</v>
      </c>
      <c r="F46" s="29">
        <v>56.2</v>
      </c>
      <c r="G46" s="29">
        <v>1.35</v>
      </c>
      <c r="H46" s="29">
        <v>16.149999999999999</v>
      </c>
      <c r="I46" s="29">
        <v>6.57</v>
      </c>
      <c r="J46" s="29">
        <v>0.1</v>
      </c>
      <c r="K46" s="29">
        <v>7.11</v>
      </c>
      <c r="L46" s="29">
        <v>6.35</v>
      </c>
      <c r="M46" s="29">
        <v>4.05</v>
      </c>
      <c r="N46" s="29">
        <v>1.77</v>
      </c>
      <c r="O46" s="29">
        <v>0.36</v>
      </c>
      <c r="P46" s="3" t="s">
        <v>58</v>
      </c>
      <c r="Q46" s="2">
        <v>100</v>
      </c>
      <c r="S46" s="21">
        <f t="shared" si="3"/>
        <v>0.92405063291139244</v>
      </c>
      <c r="T46" s="21">
        <f t="shared" si="4"/>
        <v>2.4581430745814306</v>
      </c>
      <c r="V46" s="22">
        <v>139.01</v>
      </c>
      <c r="W46" s="22">
        <v>265.38</v>
      </c>
      <c r="X46" s="29" t="s">
        <v>58</v>
      </c>
      <c r="Y46" s="22">
        <v>32.909999999999997</v>
      </c>
      <c r="Z46" s="22">
        <v>501.84</v>
      </c>
      <c r="AA46" s="22">
        <v>14.42</v>
      </c>
      <c r="AB46" s="22">
        <v>221.35</v>
      </c>
      <c r="AC46" s="22">
        <v>21.37</v>
      </c>
      <c r="AD46" s="29">
        <v>1.57</v>
      </c>
      <c r="AE46" s="22">
        <v>313.22000000000003</v>
      </c>
      <c r="AF46" s="22">
        <v>19.87</v>
      </c>
      <c r="AG46" s="22">
        <v>45.97</v>
      </c>
      <c r="AH46" s="22">
        <v>4.99</v>
      </c>
      <c r="AI46" s="22">
        <v>19.260000000000002</v>
      </c>
      <c r="AJ46" s="22">
        <v>4.13</v>
      </c>
      <c r="AK46" s="22">
        <v>1.39</v>
      </c>
      <c r="AL46" s="22">
        <v>3.79</v>
      </c>
      <c r="AM46" s="22">
        <v>0.71</v>
      </c>
      <c r="AN46" s="22">
        <v>3.85</v>
      </c>
      <c r="AO46" s="22">
        <v>0.68</v>
      </c>
      <c r="AP46" s="22">
        <v>2.14</v>
      </c>
      <c r="AQ46" s="22">
        <v>0.25</v>
      </c>
      <c r="AR46" s="22">
        <v>1.79</v>
      </c>
      <c r="AS46" s="22">
        <v>0.23</v>
      </c>
      <c r="AT46" s="22">
        <v>5.0199999999999996</v>
      </c>
      <c r="AU46" s="22">
        <v>1.82</v>
      </c>
      <c r="AV46" s="22">
        <v>7.53</v>
      </c>
      <c r="AW46" s="22">
        <v>3.58</v>
      </c>
      <c r="AX46" s="22">
        <v>0.91</v>
      </c>
      <c r="AZ46" s="4">
        <v>0.70388600000000001</v>
      </c>
      <c r="BA46" s="4">
        <v>0.512845</v>
      </c>
      <c r="BB46" s="31">
        <v>38.341000000000001</v>
      </c>
      <c r="BC46" s="31">
        <v>15.541</v>
      </c>
      <c r="BD46" s="31">
        <v>18.241</v>
      </c>
    </row>
    <row r="47" spans="1:56" ht="16" customHeight="1">
      <c r="A47" s="28">
        <v>41</v>
      </c>
      <c r="B47" s="1" t="s">
        <v>107</v>
      </c>
      <c r="C47" s="1" t="s">
        <v>98</v>
      </c>
      <c r="D47" s="1" t="s">
        <v>89</v>
      </c>
      <c r="F47" s="29">
        <v>55.91</v>
      </c>
      <c r="G47" s="29">
        <v>1.32</v>
      </c>
      <c r="H47" s="29">
        <v>16.04</v>
      </c>
      <c r="I47" s="29">
        <v>6.91</v>
      </c>
      <c r="J47" s="29">
        <v>0.11</v>
      </c>
      <c r="K47" s="29">
        <v>7.38</v>
      </c>
      <c r="L47" s="29">
        <v>6.16</v>
      </c>
      <c r="M47" s="29">
        <v>4.03</v>
      </c>
      <c r="N47" s="29">
        <v>1.77</v>
      </c>
      <c r="O47" s="29">
        <v>0.36</v>
      </c>
      <c r="P47" s="3" t="s">
        <v>58</v>
      </c>
      <c r="Q47" s="2">
        <v>100</v>
      </c>
      <c r="S47" s="21">
        <f t="shared" si="3"/>
        <v>0.93631436314363148</v>
      </c>
      <c r="T47" s="21">
        <f t="shared" si="4"/>
        <v>2.3212735166425467</v>
      </c>
      <c r="V47" s="22">
        <v>127.83</v>
      </c>
      <c r="W47" s="22">
        <v>360.41</v>
      </c>
      <c r="X47" s="29" t="s">
        <v>58</v>
      </c>
      <c r="Y47" s="22">
        <v>30.25</v>
      </c>
      <c r="Z47" s="22">
        <v>458.26</v>
      </c>
      <c r="AA47" s="22">
        <v>13.38</v>
      </c>
      <c r="AB47" s="22">
        <v>209.16</v>
      </c>
      <c r="AC47" s="22">
        <v>19.27</v>
      </c>
      <c r="AD47" s="29">
        <v>1.29</v>
      </c>
      <c r="AE47" s="22">
        <v>300.83999999999997</v>
      </c>
      <c r="AF47" s="22">
        <v>20</v>
      </c>
      <c r="AG47" s="22">
        <v>46.13</v>
      </c>
      <c r="AH47" s="22">
        <v>5.05</v>
      </c>
      <c r="AI47" s="22">
        <v>22.21</v>
      </c>
      <c r="AJ47" s="22">
        <v>4.5199999999999996</v>
      </c>
      <c r="AK47" s="22">
        <v>1.39</v>
      </c>
      <c r="AL47" s="22">
        <v>4.26</v>
      </c>
      <c r="AM47" s="22">
        <v>0.6</v>
      </c>
      <c r="AN47" s="22">
        <v>3.58</v>
      </c>
      <c r="AO47" s="22">
        <v>0.69</v>
      </c>
      <c r="AP47" s="22">
        <v>2</v>
      </c>
      <c r="AQ47" s="22">
        <v>0.22</v>
      </c>
      <c r="AR47" s="22">
        <v>1.83</v>
      </c>
      <c r="AS47" s="22">
        <v>0.21</v>
      </c>
      <c r="AT47" s="22">
        <v>4.5199999999999996</v>
      </c>
      <c r="AU47" s="22">
        <v>1.7</v>
      </c>
      <c r="AV47" s="22">
        <v>6.93</v>
      </c>
      <c r="AW47" s="22">
        <v>3.19</v>
      </c>
      <c r="AX47" s="22">
        <v>0.79</v>
      </c>
      <c r="AZ47" s="4">
        <v>0.70388600000000001</v>
      </c>
      <c r="BA47" s="4">
        <v>0.51282099999999997</v>
      </c>
      <c r="BB47" s="31">
        <v>38.317</v>
      </c>
      <c r="BC47" s="31">
        <v>15.534000000000001</v>
      </c>
      <c r="BD47" s="31">
        <v>18.236999999999998</v>
      </c>
    </row>
    <row r="48" spans="1:56" ht="16" customHeight="1">
      <c r="A48" s="28">
        <v>42</v>
      </c>
      <c r="B48" s="1" t="s">
        <v>108</v>
      </c>
      <c r="C48" s="1" t="s">
        <v>98</v>
      </c>
      <c r="D48" s="1" t="s">
        <v>89</v>
      </c>
      <c r="F48" s="29">
        <v>55.61</v>
      </c>
      <c r="G48" s="29">
        <v>1.31</v>
      </c>
      <c r="H48" s="29">
        <v>15.93</v>
      </c>
      <c r="I48" s="29">
        <v>6.88</v>
      </c>
      <c r="J48" s="29">
        <v>0.11</v>
      </c>
      <c r="K48" s="29">
        <v>7.85</v>
      </c>
      <c r="L48" s="29">
        <v>6.21</v>
      </c>
      <c r="M48" s="29">
        <v>4.0199999999999996</v>
      </c>
      <c r="N48" s="29">
        <v>1.74</v>
      </c>
      <c r="O48" s="29">
        <v>0.34</v>
      </c>
      <c r="P48" s="3" t="s">
        <v>58</v>
      </c>
      <c r="Q48" s="2">
        <v>100</v>
      </c>
      <c r="S48" s="21">
        <f t="shared" si="3"/>
        <v>0.87643312101910831</v>
      </c>
      <c r="T48" s="21">
        <f t="shared" si="4"/>
        <v>2.3154069767441858</v>
      </c>
      <c r="V48" s="22">
        <v>130.77000000000001</v>
      </c>
      <c r="W48" s="22">
        <v>361.46</v>
      </c>
      <c r="X48" s="22">
        <v>242.02</v>
      </c>
      <c r="Y48" s="22">
        <v>29.34</v>
      </c>
      <c r="Z48" s="22">
        <v>476.1</v>
      </c>
      <c r="AA48" s="22">
        <v>20.53</v>
      </c>
      <c r="AB48" s="22">
        <v>197.83</v>
      </c>
      <c r="AC48" s="22">
        <v>19.77</v>
      </c>
      <c r="AD48" s="29">
        <v>1.48</v>
      </c>
      <c r="AE48" s="22">
        <v>303.49</v>
      </c>
      <c r="AF48" s="22">
        <v>21.39</v>
      </c>
      <c r="AG48" s="22">
        <v>45.79</v>
      </c>
      <c r="AH48" s="22">
        <v>4.95</v>
      </c>
      <c r="AI48" s="22">
        <v>20.350000000000001</v>
      </c>
      <c r="AJ48" s="22">
        <v>4.2699999999999996</v>
      </c>
      <c r="AK48" s="22">
        <v>1.38</v>
      </c>
      <c r="AL48" s="22">
        <v>4.22</v>
      </c>
      <c r="AM48" s="22">
        <v>0.65</v>
      </c>
      <c r="AN48" s="22">
        <v>3.68</v>
      </c>
      <c r="AO48" s="22">
        <v>0.73</v>
      </c>
      <c r="AP48" s="22">
        <v>2.04</v>
      </c>
      <c r="AQ48" s="22">
        <v>0.3</v>
      </c>
      <c r="AR48" s="22">
        <v>1.74</v>
      </c>
      <c r="AS48" s="22">
        <v>0.27</v>
      </c>
      <c r="AT48" s="22">
        <v>4.0999999999999996</v>
      </c>
      <c r="AU48" s="22">
        <v>1.49</v>
      </c>
      <c r="AV48" s="22">
        <v>7.77</v>
      </c>
      <c r="AW48" s="22">
        <v>3.74</v>
      </c>
      <c r="AX48" s="22">
        <v>0.91</v>
      </c>
      <c r="AZ48" s="4">
        <v>0.70390699999999995</v>
      </c>
      <c r="BA48" s="4">
        <v>0.51284099999999999</v>
      </c>
      <c r="BB48" s="31">
        <v>38.311</v>
      </c>
      <c r="BC48" s="31">
        <v>15.532</v>
      </c>
      <c r="BD48" s="31">
        <v>18.242000000000001</v>
      </c>
    </row>
    <row r="49" spans="1:56" ht="16" customHeight="1">
      <c r="A49" s="28">
        <v>43</v>
      </c>
      <c r="B49" s="1" t="s">
        <v>109</v>
      </c>
      <c r="C49" s="1" t="s">
        <v>98</v>
      </c>
      <c r="D49" s="1" t="s">
        <v>89</v>
      </c>
      <c r="F49" s="29">
        <v>55.71</v>
      </c>
      <c r="G49" s="29">
        <v>1.35</v>
      </c>
      <c r="H49" s="29">
        <v>16.649999999999999</v>
      </c>
      <c r="I49" s="29">
        <v>7.07</v>
      </c>
      <c r="J49" s="29">
        <v>0.1</v>
      </c>
      <c r="K49" s="29">
        <v>6.18</v>
      </c>
      <c r="L49" s="29">
        <v>6.76</v>
      </c>
      <c r="M49" s="29">
        <v>4.1399999999999997</v>
      </c>
      <c r="N49" s="29">
        <v>1.67</v>
      </c>
      <c r="O49" s="29">
        <v>0.37</v>
      </c>
      <c r="P49" s="3" t="s">
        <v>58</v>
      </c>
      <c r="Q49" s="2">
        <v>100</v>
      </c>
      <c r="S49" s="21">
        <f t="shared" si="3"/>
        <v>1.1440129449838188</v>
      </c>
      <c r="T49" s="21">
        <f t="shared" si="4"/>
        <v>2.3550212164073545</v>
      </c>
      <c r="V49" s="22">
        <v>135.47</v>
      </c>
      <c r="W49" s="22">
        <v>516.23</v>
      </c>
      <c r="X49" s="22">
        <v>281.12</v>
      </c>
      <c r="Y49" s="22">
        <v>23.29</v>
      </c>
      <c r="Z49" s="22">
        <v>489.22</v>
      </c>
      <c r="AA49" s="22">
        <v>26.35</v>
      </c>
      <c r="AB49" s="22">
        <v>197.64</v>
      </c>
      <c r="AC49" s="22">
        <v>20.81</v>
      </c>
      <c r="AD49" s="29">
        <v>1.1399999999999999</v>
      </c>
      <c r="AE49" s="22">
        <v>364.55</v>
      </c>
      <c r="AF49" s="22">
        <v>23.96</v>
      </c>
      <c r="AG49" s="22">
        <v>46.7</v>
      </c>
      <c r="AH49" s="22">
        <v>5.37</v>
      </c>
      <c r="AI49" s="22">
        <v>22.92</v>
      </c>
      <c r="AJ49" s="22">
        <v>4.78</v>
      </c>
      <c r="AK49" s="22">
        <v>1.53</v>
      </c>
      <c r="AL49" s="22">
        <v>4.62</v>
      </c>
      <c r="AM49" s="22">
        <v>0.77</v>
      </c>
      <c r="AN49" s="22">
        <v>4.0999999999999996</v>
      </c>
      <c r="AO49" s="22">
        <v>0.83</v>
      </c>
      <c r="AP49" s="22">
        <v>2.29</v>
      </c>
      <c r="AQ49" s="22">
        <v>0.34</v>
      </c>
      <c r="AR49" s="22">
        <v>1.93</v>
      </c>
      <c r="AS49" s="22">
        <v>0.3</v>
      </c>
      <c r="AT49" s="22">
        <v>4.0599999999999996</v>
      </c>
      <c r="AU49" s="22">
        <v>1.55</v>
      </c>
      <c r="AV49" s="22">
        <v>8.34</v>
      </c>
      <c r="AW49" s="22">
        <v>4.03</v>
      </c>
      <c r="AX49" s="22">
        <v>0.79</v>
      </c>
      <c r="AZ49" s="4">
        <v>0.70392299999999997</v>
      </c>
      <c r="BA49" s="4">
        <v>0.51278299999999999</v>
      </c>
      <c r="BB49" s="31">
        <v>38.372999999999998</v>
      </c>
      <c r="BC49" s="31">
        <v>15.544</v>
      </c>
      <c r="BD49" s="31">
        <v>18.239999999999998</v>
      </c>
    </row>
    <row r="50" spans="1:56" ht="16" customHeight="1">
      <c r="A50" s="28">
        <v>44</v>
      </c>
      <c r="B50" s="1" t="s">
        <v>110</v>
      </c>
      <c r="C50" s="1" t="s">
        <v>98</v>
      </c>
      <c r="D50" s="1" t="s">
        <v>89</v>
      </c>
      <c r="F50" s="29">
        <v>66.52</v>
      </c>
      <c r="G50" s="29">
        <v>0.69</v>
      </c>
      <c r="H50" s="29">
        <v>15.52</v>
      </c>
      <c r="I50" s="29">
        <v>3.94</v>
      </c>
      <c r="J50" s="29">
        <v>0.05</v>
      </c>
      <c r="K50" s="29">
        <v>3.12</v>
      </c>
      <c r="L50" s="29">
        <v>4.3</v>
      </c>
      <c r="M50" s="29">
        <v>3.86</v>
      </c>
      <c r="N50" s="29">
        <v>1.85</v>
      </c>
      <c r="O50" s="29">
        <v>0.15</v>
      </c>
      <c r="P50" s="3" t="s">
        <v>58</v>
      </c>
      <c r="Q50" s="2">
        <v>100</v>
      </c>
      <c r="S50" s="21">
        <f t="shared" si="3"/>
        <v>1.2628205128205128</v>
      </c>
      <c r="T50" s="21">
        <f t="shared" si="4"/>
        <v>3.9390862944162435</v>
      </c>
      <c r="V50" s="22">
        <v>86.37</v>
      </c>
      <c r="W50" s="22">
        <v>112.8</v>
      </c>
      <c r="X50" s="22">
        <v>34.74</v>
      </c>
      <c r="Y50" s="22">
        <v>57.58</v>
      </c>
      <c r="Z50" s="22">
        <v>342.38</v>
      </c>
      <c r="AA50" s="22">
        <v>16.579999999999998</v>
      </c>
      <c r="AB50" s="22">
        <v>194.32</v>
      </c>
      <c r="AC50" s="22">
        <v>7.56</v>
      </c>
      <c r="AD50" s="29">
        <v>2.2999999999999998</v>
      </c>
      <c r="AE50" s="22">
        <v>333.91</v>
      </c>
      <c r="AF50" s="22">
        <v>18.13</v>
      </c>
      <c r="AG50" s="22">
        <v>38.130000000000003</v>
      </c>
      <c r="AH50" s="22">
        <v>4.1100000000000003</v>
      </c>
      <c r="AI50" s="22">
        <v>16.72</v>
      </c>
      <c r="AJ50" s="22">
        <v>3.39</v>
      </c>
      <c r="AK50" s="22">
        <v>1</v>
      </c>
      <c r="AL50" s="22">
        <v>3.25</v>
      </c>
      <c r="AM50" s="22">
        <v>0.51</v>
      </c>
      <c r="AN50" s="22">
        <v>2.74</v>
      </c>
      <c r="AO50" s="22">
        <v>0.55000000000000004</v>
      </c>
      <c r="AP50" s="22">
        <v>1.53</v>
      </c>
      <c r="AQ50" s="22">
        <v>0.23</v>
      </c>
      <c r="AR50" s="22">
        <v>1.39</v>
      </c>
      <c r="AS50" s="22">
        <v>0.22</v>
      </c>
      <c r="AT50" s="22">
        <v>4.47</v>
      </c>
      <c r="AU50" s="22">
        <v>0.63</v>
      </c>
      <c r="AV50" s="22">
        <v>12.52</v>
      </c>
      <c r="AW50" s="22">
        <v>5.13</v>
      </c>
      <c r="AX50" s="22">
        <v>1.34</v>
      </c>
      <c r="AZ50" s="4">
        <v>0.70466200000000001</v>
      </c>
      <c r="BA50" s="4">
        <v>0.51275400000000004</v>
      </c>
      <c r="BB50" s="31">
        <v>38.5</v>
      </c>
      <c r="BC50" s="31">
        <v>15.569000000000001</v>
      </c>
      <c r="BD50" s="31">
        <v>18.402000000000001</v>
      </c>
    </row>
    <row r="51" spans="1:56" ht="16" customHeight="1">
      <c r="A51" s="28">
        <v>45</v>
      </c>
      <c r="B51" s="1" t="s">
        <v>111</v>
      </c>
      <c r="C51" s="1" t="s">
        <v>98</v>
      </c>
      <c r="D51" s="1" t="s">
        <v>89</v>
      </c>
      <c r="F51" s="29">
        <v>60.08</v>
      </c>
      <c r="G51" s="29">
        <v>1.02</v>
      </c>
      <c r="H51" s="29">
        <v>15.84</v>
      </c>
      <c r="I51" s="29">
        <v>5.63</v>
      </c>
      <c r="J51" s="29">
        <v>0.1</v>
      </c>
      <c r="K51" s="29">
        <v>6.13</v>
      </c>
      <c r="L51" s="29">
        <v>5.45</v>
      </c>
      <c r="M51" s="29">
        <v>3.83</v>
      </c>
      <c r="N51" s="29">
        <v>1.65</v>
      </c>
      <c r="O51" s="29">
        <v>0.27</v>
      </c>
      <c r="P51" s="3" t="s">
        <v>58</v>
      </c>
      <c r="Q51" s="2">
        <v>100</v>
      </c>
      <c r="S51" s="21">
        <f t="shared" si="3"/>
        <v>0.91843393148450247</v>
      </c>
      <c r="T51" s="21">
        <f t="shared" si="4"/>
        <v>2.813499111900533</v>
      </c>
      <c r="V51" s="22">
        <v>113.57</v>
      </c>
      <c r="W51" s="22">
        <v>463.22</v>
      </c>
      <c r="X51" s="22">
        <v>174.56</v>
      </c>
      <c r="Y51" s="22">
        <v>41.14</v>
      </c>
      <c r="Z51" s="22">
        <v>411.38</v>
      </c>
      <c r="AA51" s="22">
        <v>19.989999999999998</v>
      </c>
      <c r="AB51" s="22">
        <v>216.13</v>
      </c>
      <c r="AC51" s="22">
        <v>12.4</v>
      </c>
      <c r="AD51" s="29">
        <v>2.4700000000000002</v>
      </c>
      <c r="AE51" s="22">
        <v>279.2</v>
      </c>
      <c r="AF51" s="22">
        <v>20.45</v>
      </c>
      <c r="AG51" s="22">
        <v>43.71</v>
      </c>
      <c r="AH51" s="22">
        <v>4.78</v>
      </c>
      <c r="AI51" s="22">
        <v>19.77</v>
      </c>
      <c r="AJ51" s="22">
        <v>4.22</v>
      </c>
      <c r="AK51" s="22">
        <v>1.32</v>
      </c>
      <c r="AL51" s="22">
        <v>3.94</v>
      </c>
      <c r="AM51" s="22">
        <v>0.65</v>
      </c>
      <c r="AN51" s="22">
        <v>3.62</v>
      </c>
      <c r="AO51" s="22">
        <v>0.73</v>
      </c>
      <c r="AP51" s="22">
        <v>1.99</v>
      </c>
      <c r="AQ51" s="22">
        <v>0.3</v>
      </c>
      <c r="AR51" s="22">
        <v>1.75</v>
      </c>
      <c r="AS51" s="22">
        <v>0.28000000000000003</v>
      </c>
      <c r="AT51" s="22">
        <v>4.67</v>
      </c>
      <c r="AU51" s="22">
        <v>1.02</v>
      </c>
      <c r="AV51" s="22">
        <v>9.19</v>
      </c>
      <c r="AW51" s="22">
        <v>4.17</v>
      </c>
      <c r="AX51" s="22">
        <v>1.22</v>
      </c>
      <c r="AZ51" s="4">
        <v>0.70438599999999996</v>
      </c>
      <c r="BA51" s="4">
        <v>0.51280599999999998</v>
      </c>
      <c r="BB51" s="31">
        <v>38.399000000000001</v>
      </c>
      <c r="BC51" s="31">
        <v>15.544</v>
      </c>
      <c r="BD51" s="31">
        <v>18.332999999999998</v>
      </c>
    </row>
    <row r="52" spans="1:56" ht="16" customHeight="1">
      <c r="A52" s="28">
        <v>46</v>
      </c>
      <c r="B52" s="1" t="s">
        <v>112</v>
      </c>
      <c r="C52" s="1" t="s">
        <v>98</v>
      </c>
      <c r="D52" s="1" t="s">
        <v>89</v>
      </c>
      <c r="F52" s="29">
        <v>60.16</v>
      </c>
      <c r="G52" s="29">
        <v>1.01</v>
      </c>
      <c r="H52" s="29">
        <v>15.82</v>
      </c>
      <c r="I52" s="29">
        <v>5.65</v>
      </c>
      <c r="J52" s="29">
        <v>0.11</v>
      </c>
      <c r="K52" s="29">
        <v>6.15</v>
      </c>
      <c r="L52" s="29">
        <v>5.46</v>
      </c>
      <c r="M52" s="29">
        <v>3.72</v>
      </c>
      <c r="N52" s="29">
        <v>1.65</v>
      </c>
      <c r="O52" s="29">
        <v>0.27</v>
      </c>
      <c r="P52" s="3" t="s">
        <v>58</v>
      </c>
      <c r="Q52" s="2">
        <v>100</v>
      </c>
      <c r="S52" s="21">
        <f t="shared" si="3"/>
        <v>0.91869918699186992</v>
      </c>
      <c r="T52" s="21">
        <f t="shared" si="4"/>
        <v>2.8</v>
      </c>
      <c r="V52" s="22">
        <v>112.16</v>
      </c>
      <c r="W52" s="22">
        <v>316.77</v>
      </c>
      <c r="X52" s="29" t="s">
        <v>58</v>
      </c>
      <c r="Y52" s="22">
        <v>31.78</v>
      </c>
      <c r="Z52" s="22">
        <v>393.74</v>
      </c>
      <c r="AA52" s="22">
        <v>18.059999999999999</v>
      </c>
      <c r="AB52" s="22">
        <v>209.84</v>
      </c>
      <c r="AC52" s="22">
        <v>12.03</v>
      </c>
      <c r="AD52" s="29">
        <v>2.5</v>
      </c>
      <c r="AE52" s="22">
        <v>259.64</v>
      </c>
      <c r="AF52" s="22">
        <v>19.57</v>
      </c>
      <c r="AG52" s="22">
        <v>39.869999999999997</v>
      </c>
      <c r="AH52" s="22">
        <v>4.6500000000000004</v>
      </c>
      <c r="AI52" s="22">
        <v>19</v>
      </c>
      <c r="AJ52" s="22">
        <v>4.13</v>
      </c>
      <c r="AK52" s="22">
        <v>1.23</v>
      </c>
      <c r="AL52" s="22">
        <v>2.42</v>
      </c>
      <c r="AM52" s="22">
        <v>0.6</v>
      </c>
      <c r="AN52" s="22">
        <v>3.49</v>
      </c>
      <c r="AO52" s="22">
        <v>0.76</v>
      </c>
      <c r="AP52" s="22">
        <v>1.9</v>
      </c>
      <c r="AQ52" s="22">
        <v>0.28999999999999998</v>
      </c>
      <c r="AR52" s="22">
        <v>1.66</v>
      </c>
      <c r="AS52" s="22">
        <v>0.28999999999999998</v>
      </c>
      <c r="AT52" s="22">
        <v>4.67</v>
      </c>
      <c r="AU52" s="22">
        <v>1.02</v>
      </c>
      <c r="AV52" s="22">
        <v>8.16</v>
      </c>
      <c r="AW52" s="22">
        <v>4.05</v>
      </c>
      <c r="AX52" s="22">
        <v>1.06</v>
      </c>
      <c r="AZ52" s="4">
        <v>0.704345</v>
      </c>
      <c r="BA52" s="4">
        <v>0.51279799999999998</v>
      </c>
      <c r="BB52" s="31">
        <v>38.482999999999997</v>
      </c>
      <c r="BC52" s="31">
        <v>15.571</v>
      </c>
      <c r="BD52" s="31">
        <v>18.355</v>
      </c>
    </row>
    <row r="53" spans="1:56" ht="8" customHeight="1"/>
    <row r="54" spans="1:56" ht="16" customHeight="1">
      <c r="A54" s="1" t="s">
        <v>113</v>
      </c>
      <c r="AE54" s="3"/>
    </row>
    <row r="55" spans="1:56" ht="16" customHeight="1">
      <c r="A55" s="28">
        <v>47</v>
      </c>
      <c r="B55" s="1" t="s">
        <v>114</v>
      </c>
      <c r="C55" s="1" t="s">
        <v>115</v>
      </c>
      <c r="D55" s="1" t="s">
        <v>65</v>
      </c>
      <c r="F55" s="22">
        <v>54.39</v>
      </c>
      <c r="G55" s="22">
        <v>0.85</v>
      </c>
      <c r="H55" s="22">
        <v>19.46</v>
      </c>
      <c r="I55" s="22">
        <v>7.65</v>
      </c>
      <c r="J55" s="22">
        <v>0.22</v>
      </c>
      <c r="K55" s="22">
        <v>3.2</v>
      </c>
      <c r="L55" s="22">
        <v>9.99</v>
      </c>
      <c r="M55" s="22">
        <v>2.62</v>
      </c>
      <c r="N55" s="22">
        <v>0.79</v>
      </c>
      <c r="O55" s="22">
        <v>0.17</v>
      </c>
      <c r="P55" s="22">
        <v>1.74</v>
      </c>
      <c r="Q55" s="22">
        <f t="shared" ref="Q55:Q94" si="5">SUM(F55:P55)</f>
        <v>101.08000000000001</v>
      </c>
      <c r="R55" s="22"/>
      <c r="S55" s="21">
        <f t="shared" ref="S55:S94" si="6">I55/K55</f>
        <v>2.390625</v>
      </c>
      <c r="T55" s="21">
        <f t="shared" ref="T55:T94" si="7">H55/I55</f>
        <v>2.5437908496732025</v>
      </c>
      <c r="V55" s="3">
        <v>267</v>
      </c>
      <c r="W55" s="3">
        <v>52</v>
      </c>
      <c r="X55" s="3">
        <v>3.8</v>
      </c>
      <c r="Y55" s="3">
        <v>22</v>
      </c>
      <c r="Z55" s="3">
        <v>274</v>
      </c>
      <c r="AA55" s="3">
        <v>25</v>
      </c>
      <c r="AB55" s="3">
        <v>95</v>
      </c>
      <c r="AC55" s="34">
        <v>4.2</v>
      </c>
      <c r="AD55" s="3" t="s">
        <v>58</v>
      </c>
      <c r="AE55" s="3">
        <v>183</v>
      </c>
      <c r="AF55" s="3">
        <v>10</v>
      </c>
      <c r="AG55" s="3">
        <v>24</v>
      </c>
      <c r="AH55" s="34">
        <v>2.9</v>
      </c>
      <c r="AI55" s="3">
        <v>14</v>
      </c>
      <c r="AJ55" s="34">
        <v>3</v>
      </c>
      <c r="AK55" s="34">
        <v>1.1000000000000001</v>
      </c>
      <c r="AL55" s="34">
        <v>3.8</v>
      </c>
      <c r="AM55" s="34">
        <v>0.6</v>
      </c>
      <c r="AN55" s="34">
        <v>4.0999999999999996</v>
      </c>
      <c r="AO55" s="34">
        <v>0.8</v>
      </c>
      <c r="AP55" s="34">
        <v>2.5</v>
      </c>
      <c r="AQ55" s="34">
        <v>0.4</v>
      </c>
      <c r="AR55" s="34">
        <v>2.4</v>
      </c>
      <c r="AS55" s="34">
        <v>0.4</v>
      </c>
      <c r="AT55" s="3" t="s">
        <v>58</v>
      </c>
      <c r="AU55" s="3" t="s">
        <v>58</v>
      </c>
      <c r="AV55" s="34">
        <v>5</v>
      </c>
      <c r="AW55" s="34">
        <v>2.8</v>
      </c>
      <c r="AX55" s="3" t="s">
        <v>58</v>
      </c>
      <c r="AY55" s="3"/>
      <c r="AZ55" s="35">
        <v>0.70769700000000002</v>
      </c>
      <c r="BA55" s="35">
        <v>0.51236700000000002</v>
      </c>
      <c r="BB55" s="3" t="s">
        <v>58</v>
      </c>
      <c r="BC55" s="3" t="s">
        <v>58</v>
      </c>
      <c r="BD55" s="3" t="s">
        <v>58</v>
      </c>
    </row>
    <row r="56" spans="1:56" ht="16" customHeight="1">
      <c r="A56" s="28">
        <v>48</v>
      </c>
      <c r="B56" s="1" t="s">
        <v>116</v>
      </c>
      <c r="C56" s="1" t="s">
        <v>117</v>
      </c>
      <c r="D56" s="1" t="s">
        <v>57</v>
      </c>
      <c r="F56" s="22">
        <v>51.71</v>
      </c>
      <c r="G56" s="22">
        <v>1.05</v>
      </c>
      <c r="H56" s="22">
        <v>21.34</v>
      </c>
      <c r="I56" s="22">
        <v>8.2100000000000009</v>
      </c>
      <c r="J56" s="22">
        <v>0.16</v>
      </c>
      <c r="K56" s="22">
        <v>3.09</v>
      </c>
      <c r="L56" s="22">
        <v>10.38</v>
      </c>
      <c r="M56" s="22">
        <v>3.1</v>
      </c>
      <c r="N56" s="22">
        <v>0.56000000000000005</v>
      </c>
      <c r="O56" s="22">
        <v>0.17</v>
      </c>
      <c r="P56" s="22">
        <v>0.17</v>
      </c>
      <c r="Q56" s="22">
        <f t="shared" si="5"/>
        <v>99.94</v>
      </c>
      <c r="R56" s="22"/>
      <c r="S56" s="21">
        <f t="shared" si="6"/>
        <v>2.6569579288025893</v>
      </c>
      <c r="T56" s="21">
        <f t="shared" si="7"/>
        <v>2.5992691839220461</v>
      </c>
      <c r="V56" s="3">
        <v>232</v>
      </c>
      <c r="W56" s="3">
        <v>16</v>
      </c>
      <c r="X56" s="3">
        <v>1.9</v>
      </c>
      <c r="Y56" s="3">
        <v>10</v>
      </c>
      <c r="Z56" s="3">
        <v>325</v>
      </c>
      <c r="AA56" s="3">
        <v>26</v>
      </c>
      <c r="AB56" s="3">
        <v>96</v>
      </c>
      <c r="AC56" s="34">
        <v>3.6</v>
      </c>
      <c r="AD56" s="3" t="s">
        <v>58</v>
      </c>
      <c r="AE56" s="3">
        <v>132</v>
      </c>
      <c r="AF56" s="3">
        <v>8.1999999999999993</v>
      </c>
      <c r="AG56" s="3">
        <v>20</v>
      </c>
      <c r="AH56" s="34">
        <v>2.4</v>
      </c>
      <c r="AI56" s="3">
        <v>12</v>
      </c>
      <c r="AJ56" s="34">
        <v>2.8</v>
      </c>
      <c r="AK56" s="34">
        <v>1.2</v>
      </c>
      <c r="AL56" s="34">
        <v>3.8</v>
      </c>
      <c r="AM56" s="34">
        <v>0.6</v>
      </c>
      <c r="AN56" s="34">
        <v>4.0999999999999996</v>
      </c>
      <c r="AO56" s="34">
        <v>0.8</v>
      </c>
      <c r="AP56" s="34">
        <v>2.5</v>
      </c>
      <c r="AQ56" s="34">
        <v>0.4</v>
      </c>
      <c r="AR56" s="34">
        <v>2.6</v>
      </c>
      <c r="AS56" s="34">
        <v>0.5</v>
      </c>
      <c r="AT56" s="3" t="s">
        <v>58</v>
      </c>
      <c r="AU56" s="3" t="s">
        <v>58</v>
      </c>
      <c r="AV56" s="34">
        <v>3.5</v>
      </c>
      <c r="AW56" s="34">
        <v>1.6</v>
      </c>
      <c r="AX56" s="3" t="s">
        <v>58</v>
      </c>
      <c r="AY56" s="3"/>
      <c r="AZ56" s="35">
        <v>0.70567000000000002</v>
      </c>
      <c r="BA56" s="35">
        <v>0.512571</v>
      </c>
      <c r="BB56" s="3" t="s">
        <v>58</v>
      </c>
      <c r="BC56" s="3" t="s">
        <v>58</v>
      </c>
      <c r="BD56" s="3" t="s">
        <v>58</v>
      </c>
    </row>
    <row r="57" spans="1:56" ht="16" customHeight="1">
      <c r="A57" s="28">
        <v>49</v>
      </c>
      <c r="B57" s="1" t="s">
        <v>118</v>
      </c>
      <c r="C57" s="1" t="s">
        <v>117</v>
      </c>
      <c r="D57" s="1" t="s">
        <v>79</v>
      </c>
      <c r="F57" s="22">
        <v>59.76</v>
      </c>
      <c r="G57" s="22">
        <v>0.85</v>
      </c>
      <c r="H57" s="22">
        <v>18.84</v>
      </c>
      <c r="I57" s="22">
        <v>6.29</v>
      </c>
      <c r="J57" s="22">
        <v>0.13</v>
      </c>
      <c r="K57" s="22">
        <v>1.73</v>
      </c>
      <c r="L57" s="22">
        <v>7.02</v>
      </c>
      <c r="M57" s="22">
        <v>3.74</v>
      </c>
      <c r="N57" s="22">
        <v>1.1499999999999999</v>
      </c>
      <c r="O57" s="22">
        <v>0.22</v>
      </c>
      <c r="P57" s="22">
        <v>1.49</v>
      </c>
      <c r="Q57" s="22">
        <f t="shared" si="5"/>
        <v>101.22</v>
      </c>
      <c r="R57" s="22"/>
      <c r="S57" s="21">
        <f t="shared" si="6"/>
        <v>3.6358381502890174</v>
      </c>
      <c r="T57" s="21">
        <f t="shared" si="7"/>
        <v>2.9952305246422894</v>
      </c>
      <c r="V57" s="3">
        <v>94</v>
      </c>
      <c r="W57" s="3">
        <v>10</v>
      </c>
      <c r="X57" s="3" t="s">
        <v>58</v>
      </c>
      <c r="Y57" s="3">
        <v>32</v>
      </c>
      <c r="Z57" s="3">
        <v>310</v>
      </c>
      <c r="AA57" s="3">
        <v>29</v>
      </c>
      <c r="AB57" s="3">
        <v>166</v>
      </c>
      <c r="AC57" s="34">
        <v>6.2</v>
      </c>
      <c r="AD57" s="3" t="s">
        <v>58</v>
      </c>
      <c r="AE57" s="3">
        <v>360</v>
      </c>
      <c r="AF57" s="3">
        <v>16</v>
      </c>
      <c r="AG57" s="3">
        <v>36</v>
      </c>
      <c r="AH57" s="34">
        <v>4.3</v>
      </c>
      <c r="AI57" s="3">
        <v>19</v>
      </c>
      <c r="AJ57" s="34">
        <v>3.9</v>
      </c>
      <c r="AK57" s="34">
        <v>1.4</v>
      </c>
      <c r="AL57" s="34">
        <v>4.5999999999999996</v>
      </c>
      <c r="AM57" s="34">
        <v>0.7</v>
      </c>
      <c r="AN57" s="34">
        <v>4.9000000000000004</v>
      </c>
      <c r="AO57" s="34">
        <v>0.9</v>
      </c>
      <c r="AP57" s="34">
        <v>2.8</v>
      </c>
      <c r="AQ57" s="34">
        <v>0.4</v>
      </c>
      <c r="AR57" s="34">
        <v>3</v>
      </c>
      <c r="AS57" s="34">
        <v>0.5</v>
      </c>
      <c r="AT57" s="3" t="s">
        <v>58</v>
      </c>
      <c r="AU57" s="3" t="s">
        <v>58</v>
      </c>
      <c r="AV57" s="34">
        <v>8.4</v>
      </c>
      <c r="AW57" s="34">
        <v>3.2</v>
      </c>
      <c r="AX57" s="3" t="s">
        <v>58</v>
      </c>
      <c r="AY57" s="3"/>
      <c r="AZ57" s="35">
        <v>0.70738199999999996</v>
      </c>
      <c r="BA57" s="35">
        <v>0.51241499999999995</v>
      </c>
      <c r="BB57" s="3" t="s">
        <v>58</v>
      </c>
      <c r="BC57" s="3" t="s">
        <v>58</v>
      </c>
      <c r="BD57" s="3" t="s">
        <v>58</v>
      </c>
    </row>
    <row r="58" spans="1:56" ht="16" customHeight="1">
      <c r="A58" s="28">
        <v>50</v>
      </c>
      <c r="B58" s="1" t="s">
        <v>119</v>
      </c>
      <c r="C58" s="1" t="s">
        <v>117</v>
      </c>
      <c r="D58" s="1" t="s">
        <v>79</v>
      </c>
      <c r="F58" s="22">
        <v>58.37</v>
      </c>
      <c r="G58" s="22">
        <v>0.86</v>
      </c>
      <c r="H58" s="22">
        <v>19.8</v>
      </c>
      <c r="I58" s="22">
        <v>6.37</v>
      </c>
      <c r="J58" s="22">
        <v>0.14000000000000001</v>
      </c>
      <c r="K58" s="22">
        <v>1.82</v>
      </c>
      <c r="L58" s="22">
        <v>7.69</v>
      </c>
      <c r="M58" s="22">
        <v>3.66</v>
      </c>
      <c r="N58" s="22">
        <v>1.05</v>
      </c>
      <c r="O58" s="22">
        <v>0.23</v>
      </c>
      <c r="P58" s="22">
        <v>1.48</v>
      </c>
      <c r="Q58" s="22">
        <f t="shared" si="5"/>
        <v>101.47</v>
      </c>
      <c r="R58" s="22"/>
      <c r="S58" s="21">
        <f t="shared" si="6"/>
        <v>3.5</v>
      </c>
      <c r="T58" s="21">
        <f t="shared" si="7"/>
        <v>3.108320251177394</v>
      </c>
      <c r="V58" s="3">
        <v>96</v>
      </c>
      <c r="W58" s="3">
        <v>8.3000000000000007</v>
      </c>
      <c r="X58" s="3" t="s">
        <v>58</v>
      </c>
      <c r="Y58" s="3">
        <v>28</v>
      </c>
      <c r="Z58" s="3">
        <v>326</v>
      </c>
      <c r="AA58" s="3">
        <v>28</v>
      </c>
      <c r="AB58" s="3">
        <v>159</v>
      </c>
      <c r="AC58" s="34">
        <v>6.3</v>
      </c>
      <c r="AD58" s="3" t="s">
        <v>58</v>
      </c>
      <c r="AE58" s="3">
        <v>312</v>
      </c>
      <c r="AF58" s="3">
        <v>16</v>
      </c>
      <c r="AG58" s="3">
        <v>35</v>
      </c>
      <c r="AH58" s="34">
        <v>4.0999999999999996</v>
      </c>
      <c r="AI58" s="3">
        <v>19</v>
      </c>
      <c r="AJ58" s="34">
        <v>3.8</v>
      </c>
      <c r="AK58" s="34">
        <v>1.4</v>
      </c>
      <c r="AL58" s="34">
        <v>4.7</v>
      </c>
      <c r="AM58" s="34">
        <v>0.8</v>
      </c>
      <c r="AN58" s="34">
        <v>4.5999999999999996</v>
      </c>
      <c r="AO58" s="34">
        <v>0.9</v>
      </c>
      <c r="AP58" s="34">
        <v>2.6</v>
      </c>
      <c r="AQ58" s="34">
        <v>0.4</v>
      </c>
      <c r="AR58" s="34">
        <v>2.7</v>
      </c>
      <c r="AS58" s="34">
        <v>0.4</v>
      </c>
      <c r="AT58" s="3" t="s">
        <v>58</v>
      </c>
      <c r="AU58" s="3" t="s">
        <v>58</v>
      </c>
      <c r="AV58" s="34">
        <v>7</v>
      </c>
      <c r="AW58" s="34">
        <v>3.3</v>
      </c>
      <c r="AX58" s="3" t="s">
        <v>58</v>
      </c>
      <c r="AY58" s="3"/>
      <c r="AZ58" s="35">
        <v>0.70732600000000001</v>
      </c>
      <c r="BA58" s="35">
        <v>0.51251899999999995</v>
      </c>
      <c r="BB58" s="3" t="s">
        <v>58</v>
      </c>
      <c r="BC58" s="3" t="s">
        <v>58</v>
      </c>
      <c r="BD58" s="3" t="s">
        <v>58</v>
      </c>
    </row>
    <row r="59" spans="1:56" ht="16" customHeight="1">
      <c r="A59" s="28">
        <v>51</v>
      </c>
      <c r="B59" s="1" t="s">
        <v>120</v>
      </c>
      <c r="C59" s="1" t="s">
        <v>117</v>
      </c>
      <c r="D59" s="1" t="s">
        <v>57</v>
      </c>
      <c r="F59" s="22">
        <v>51.7</v>
      </c>
      <c r="G59" s="22">
        <v>1.1399999999999999</v>
      </c>
      <c r="H59" s="22">
        <v>18.760000000000002</v>
      </c>
      <c r="I59" s="22">
        <v>9.5</v>
      </c>
      <c r="J59" s="22">
        <v>0.21</v>
      </c>
      <c r="K59" s="22">
        <v>5.92</v>
      </c>
      <c r="L59" s="22">
        <v>9.25</v>
      </c>
      <c r="M59" s="22">
        <v>2.68</v>
      </c>
      <c r="N59" s="22">
        <v>0.46</v>
      </c>
      <c r="O59" s="22">
        <v>0.18</v>
      </c>
      <c r="P59" s="22">
        <v>1.01</v>
      </c>
      <c r="Q59" s="22">
        <f t="shared" si="5"/>
        <v>100.81000000000002</v>
      </c>
      <c r="R59" s="22"/>
      <c r="S59" s="21">
        <f t="shared" si="6"/>
        <v>1.6047297297297298</v>
      </c>
      <c r="T59" s="21">
        <f t="shared" si="7"/>
        <v>1.9747368421052633</v>
      </c>
      <c r="V59" s="3">
        <v>243</v>
      </c>
      <c r="W59" s="3">
        <v>38</v>
      </c>
      <c r="X59" s="3">
        <v>14.8</v>
      </c>
      <c r="Y59" s="3">
        <v>11</v>
      </c>
      <c r="Z59" s="3">
        <v>297</v>
      </c>
      <c r="AA59" s="3">
        <v>23</v>
      </c>
      <c r="AB59" s="3">
        <v>79</v>
      </c>
      <c r="AC59" s="34">
        <v>2.6</v>
      </c>
      <c r="AD59" s="3" t="s">
        <v>58</v>
      </c>
      <c r="AE59" s="3">
        <v>109</v>
      </c>
      <c r="AF59" s="3">
        <v>6.1</v>
      </c>
      <c r="AG59" s="3">
        <v>15</v>
      </c>
      <c r="AH59" s="34">
        <v>1.9</v>
      </c>
      <c r="AI59" s="3">
        <v>10</v>
      </c>
      <c r="AJ59" s="34">
        <v>2.2999999999999998</v>
      </c>
      <c r="AK59" s="34">
        <v>1.1000000000000001</v>
      </c>
      <c r="AL59" s="34">
        <v>3.4</v>
      </c>
      <c r="AM59" s="34">
        <v>0.6</v>
      </c>
      <c r="AN59" s="34">
        <v>3.6</v>
      </c>
      <c r="AO59" s="34">
        <v>0.7</v>
      </c>
      <c r="AP59" s="34">
        <v>2.1</v>
      </c>
      <c r="AQ59" s="34">
        <v>0.3</v>
      </c>
      <c r="AR59" s="34">
        <v>2.1</v>
      </c>
      <c r="AS59" s="34">
        <v>0.4</v>
      </c>
      <c r="AT59" s="3" t="s">
        <v>58</v>
      </c>
      <c r="AU59" s="3" t="s">
        <v>58</v>
      </c>
      <c r="AV59" s="34">
        <v>3.3</v>
      </c>
      <c r="AW59" s="34">
        <v>1.1000000000000001</v>
      </c>
      <c r="AX59" s="3" t="s">
        <v>58</v>
      </c>
      <c r="AY59" s="3"/>
      <c r="AZ59" s="35">
        <v>0.70619200000000004</v>
      </c>
      <c r="BA59" s="35">
        <v>0.51268899999999995</v>
      </c>
      <c r="BB59" s="3" t="s">
        <v>58</v>
      </c>
      <c r="BC59" s="3" t="s">
        <v>58</v>
      </c>
      <c r="BD59" s="3" t="s">
        <v>58</v>
      </c>
    </row>
    <row r="60" spans="1:56" ht="16" customHeight="1">
      <c r="A60" s="28">
        <v>52</v>
      </c>
      <c r="B60" s="1" t="s">
        <v>121</v>
      </c>
      <c r="C60" s="1" t="s">
        <v>117</v>
      </c>
      <c r="D60" s="1" t="s">
        <v>65</v>
      </c>
      <c r="F60" s="22">
        <v>56.9</v>
      </c>
      <c r="G60" s="22">
        <v>0.91</v>
      </c>
      <c r="H60" s="22">
        <v>18.37</v>
      </c>
      <c r="I60" s="22">
        <v>7.72</v>
      </c>
      <c r="J60" s="22">
        <v>0.16</v>
      </c>
      <c r="K60" s="22">
        <v>3.7</v>
      </c>
      <c r="L60" s="22">
        <v>7.9</v>
      </c>
      <c r="M60" s="22">
        <v>3.12</v>
      </c>
      <c r="N60" s="22">
        <v>0.96</v>
      </c>
      <c r="O60" s="22">
        <v>0.16</v>
      </c>
      <c r="P60" s="22">
        <v>1.17</v>
      </c>
      <c r="Q60" s="22">
        <f t="shared" si="5"/>
        <v>101.07</v>
      </c>
      <c r="R60" s="22"/>
      <c r="S60" s="21">
        <f t="shared" si="6"/>
        <v>2.0864864864864865</v>
      </c>
      <c r="T60" s="21">
        <f t="shared" si="7"/>
        <v>2.3795336787564767</v>
      </c>
      <c r="V60" s="3">
        <v>183</v>
      </c>
      <c r="W60" s="3">
        <v>13</v>
      </c>
      <c r="X60" s="3">
        <v>5.2</v>
      </c>
      <c r="Y60" s="3">
        <v>26</v>
      </c>
      <c r="Z60" s="3">
        <v>247</v>
      </c>
      <c r="AA60" s="3">
        <v>27</v>
      </c>
      <c r="AB60" s="3">
        <v>127</v>
      </c>
      <c r="AC60" s="34">
        <v>4.2</v>
      </c>
      <c r="AD60" s="3" t="s">
        <v>58</v>
      </c>
      <c r="AE60" s="3">
        <v>267</v>
      </c>
      <c r="AF60" s="3">
        <v>13</v>
      </c>
      <c r="AG60" s="3">
        <v>28</v>
      </c>
      <c r="AH60" s="34">
        <v>3.3</v>
      </c>
      <c r="AI60" s="3">
        <v>15</v>
      </c>
      <c r="AJ60" s="34">
        <v>3.2</v>
      </c>
      <c r="AK60" s="34">
        <v>1.1000000000000001</v>
      </c>
      <c r="AL60" s="34">
        <v>4</v>
      </c>
      <c r="AM60" s="34">
        <v>0.7</v>
      </c>
      <c r="AN60" s="34">
        <v>4.3</v>
      </c>
      <c r="AO60" s="34">
        <v>0.8</v>
      </c>
      <c r="AP60" s="34">
        <v>2.5</v>
      </c>
      <c r="AQ60" s="34">
        <v>0.4</v>
      </c>
      <c r="AR60" s="34">
        <v>2.7</v>
      </c>
      <c r="AS60" s="34">
        <v>0.5</v>
      </c>
      <c r="AT60" s="3" t="s">
        <v>58</v>
      </c>
      <c r="AU60" s="3" t="s">
        <v>58</v>
      </c>
      <c r="AV60" s="34">
        <v>6.7</v>
      </c>
      <c r="AW60" s="34">
        <v>2</v>
      </c>
      <c r="AX60" s="3" t="s">
        <v>58</v>
      </c>
      <c r="AY60" s="3"/>
      <c r="AZ60" s="35">
        <v>0.70704</v>
      </c>
      <c r="BA60" s="35">
        <v>0.51245399999999997</v>
      </c>
      <c r="BB60" s="3" t="s">
        <v>58</v>
      </c>
      <c r="BC60" s="3" t="s">
        <v>58</v>
      </c>
      <c r="BD60" s="3" t="s">
        <v>58</v>
      </c>
    </row>
    <row r="61" spans="1:56" ht="16" customHeight="1">
      <c r="A61" s="28">
        <v>53</v>
      </c>
      <c r="B61" s="1" t="s">
        <v>122</v>
      </c>
      <c r="C61" s="1" t="s">
        <v>123</v>
      </c>
      <c r="D61" s="1" t="s">
        <v>65</v>
      </c>
      <c r="F61" s="22">
        <v>55.04</v>
      </c>
      <c r="G61" s="22">
        <v>0.93</v>
      </c>
      <c r="H61" s="22">
        <v>17.059999999999999</v>
      </c>
      <c r="I61" s="22">
        <v>8.51</v>
      </c>
      <c r="J61" s="22">
        <v>0.16</v>
      </c>
      <c r="K61" s="22">
        <v>5.38</v>
      </c>
      <c r="L61" s="22">
        <v>9.77</v>
      </c>
      <c r="M61" s="22">
        <v>1.69</v>
      </c>
      <c r="N61" s="22">
        <v>0.28000000000000003</v>
      </c>
      <c r="O61" s="22">
        <v>0.1</v>
      </c>
      <c r="P61" s="22">
        <v>1.83</v>
      </c>
      <c r="Q61" s="22">
        <f t="shared" si="5"/>
        <v>100.74999999999999</v>
      </c>
      <c r="R61" s="22"/>
      <c r="S61" s="21">
        <f t="shared" si="6"/>
        <v>1.5817843866171004</v>
      </c>
      <c r="T61" s="21">
        <f t="shared" si="7"/>
        <v>2.0047003525264393</v>
      </c>
      <c r="V61" s="3">
        <v>250</v>
      </c>
      <c r="W61" s="3">
        <v>83</v>
      </c>
      <c r="X61" s="3">
        <v>16</v>
      </c>
      <c r="Y61" s="3">
        <v>22</v>
      </c>
      <c r="Z61" s="3">
        <v>225</v>
      </c>
      <c r="AA61" s="3">
        <v>22</v>
      </c>
      <c r="AB61" s="3">
        <v>72</v>
      </c>
      <c r="AC61" s="34">
        <v>3.5</v>
      </c>
      <c r="AD61" s="3" t="s">
        <v>58</v>
      </c>
      <c r="AE61" s="3">
        <v>184</v>
      </c>
      <c r="AF61" s="3">
        <v>8.9</v>
      </c>
      <c r="AG61" s="3">
        <v>19</v>
      </c>
      <c r="AH61" s="34">
        <v>2.2000000000000002</v>
      </c>
      <c r="AI61" s="3">
        <v>9.6</v>
      </c>
      <c r="AJ61" s="34">
        <v>2.1</v>
      </c>
      <c r="AK61" s="34">
        <v>0.8</v>
      </c>
      <c r="AL61" s="34">
        <v>3</v>
      </c>
      <c r="AM61" s="34">
        <v>0.5</v>
      </c>
      <c r="AN61" s="34">
        <v>3.3</v>
      </c>
      <c r="AO61" s="34">
        <v>0.6</v>
      </c>
      <c r="AP61" s="34">
        <v>2.1</v>
      </c>
      <c r="AQ61" s="34">
        <v>0.3</v>
      </c>
      <c r="AR61" s="34">
        <v>2.1</v>
      </c>
      <c r="AS61" s="34">
        <v>0.4</v>
      </c>
      <c r="AT61" s="3" t="s">
        <v>58</v>
      </c>
      <c r="AU61" s="3" t="s">
        <v>58</v>
      </c>
      <c r="AV61" s="34">
        <v>4.8</v>
      </c>
      <c r="AW61" s="34">
        <v>2.2000000000000002</v>
      </c>
      <c r="AX61" s="3" t="s">
        <v>58</v>
      </c>
      <c r="AY61" s="3"/>
      <c r="AZ61" s="35">
        <v>0.70916400000000002</v>
      </c>
      <c r="BA61" s="35">
        <v>0.51248300000000002</v>
      </c>
      <c r="BB61" s="3" t="s">
        <v>58</v>
      </c>
      <c r="BC61" s="3" t="s">
        <v>58</v>
      </c>
      <c r="BD61" s="3" t="s">
        <v>58</v>
      </c>
    </row>
    <row r="62" spans="1:56" ht="16" customHeight="1">
      <c r="A62" s="28">
        <v>54</v>
      </c>
      <c r="B62" s="1" t="s">
        <v>124</v>
      </c>
      <c r="C62" s="1" t="s">
        <v>123</v>
      </c>
      <c r="D62" s="1" t="s">
        <v>79</v>
      </c>
      <c r="F62" s="22">
        <v>58.94</v>
      </c>
      <c r="G62" s="22">
        <v>1.06</v>
      </c>
      <c r="H62" s="22">
        <v>16.86</v>
      </c>
      <c r="I62" s="22">
        <v>7.86</v>
      </c>
      <c r="J62" s="22">
        <v>0.15</v>
      </c>
      <c r="K62" s="22">
        <v>3.44</v>
      </c>
      <c r="L62" s="22">
        <v>7.81</v>
      </c>
      <c r="M62" s="22">
        <v>1.68</v>
      </c>
      <c r="N62" s="22">
        <v>0.84</v>
      </c>
      <c r="O62" s="22">
        <v>0.13</v>
      </c>
      <c r="P62" s="22">
        <v>4.49</v>
      </c>
      <c r="Q62" s="22">
        <f t="shared" si="5"/>
        <v>103.26</v>
      </c>
      <c r="R62" s="22"/>
      <c r="S62" s="21">
        <f t="shared" si="6"/>
        <v>2.2848837209302326</v>
      </c>
      <c r="T62" s="21">
        <f t="shared" si="7"/>
        <v>2.1450381679389312</v>
      </c>
      <c r="V62" s="3">
        <v>219</v>
      </c>
      <c r="W62" s="3">
        <v>18</v>
      </c>
      <c r="X62" s="3">
        <v>3.4</v>
      </c>
      <c r="Y62" s="3">
        <v>27</v>
      </c>
      <c r="Z62" s="3">
        <v>191</v>
      </c>
      <c r="AA62" s="3">
        <v>25</v>
      </c>
      <c r="AB62" s="3">
        <v>86</v>
      </c>
      <c r="AC62" s="34">
        <v>4.5</v>
      </c>
      <c r="AD62" s="3" t="s">
        <v>58</v>
      </c>
      <c r="AE62" s="3">
        <v>140</v>
      </c>
      <c r="AF62" s="3">
        <v>8.1999999999999993</v>
      </c>
      <c r="AG62" s="3">
        <v>19</v>
      </c>
      <c r="AH62" s="34">
        <v>2.2999999999999998</v>
      </c>
      <c r="AI62" s="3">
        <v>11</v>
      </c>
      <c r="AJ62" s="34">
        <v>2.5</v>
      </c>
      <c r="AK62" s="34">
        <v>0.9</v>
      </c>
      <c r="AL62" s="34">
        <v>3.6</v>
      </c>
      <c r="AM62" s="34">
        <v>0.6</v>
      </c>
      <c r="AN62" s="34">
        <v>3.9</v>
      </c>
      <c r="AO62" s="34">
        <v>0.7</v>
      </c>
      <c r="AP62" s="34">
        <v>2.5</v>
      </c>
      <c r="AQ62" s="34">
        <v>0.4</v>
      </c>
      <c r="AR62" s="34">
        <v>2.5</v>
      </c>
      <c r="AS62" s="34">
        <v>0.4</v>
      </c>
      <c r="AT62" s="3" t="s">
        <v>58</v>
      </c>
      <c r="AU62" s="3" t="s">
        <v>58</v>
      </c>
      <c r="AV62" s="34">
        <v>3.9</v>
      </c>
      <c r="AW62" s="34">
        <v>3</v>
      </c>
      <c r="AX62" s="3" t="s">
        <v>58</v>
      </c>
      <c r="AY62" s="3"/>
      <c r="AZ62" s="35">
        <v>0.70868500000000001</v>
      </c>
      <c r="BA62" s="35">
        <v>0.51251500000000005</v>
      </c>
      <c r="BB62" s="3" t="s">
        <v>58</v>
      </c>
      <c r="BC62" s="3" t="s">
        <v>58</v>
      </c>
      <c r="BD62" s="3" t="s">
        <v>58</v>
      </c>
    </row>
    <row r="63" spans="1:56" ht="16" customHeight="1">
      <c r="A63" s="28">
        <v>55</v>
      </c>
      <c r="B63" s="1" t="s">
        <v>125</v>
      </c>
      <c r="C63" s="1" t="s">
        <v>123</v>
      </c>
      <c r="D63" s="1" t="s">
        <v>79</v>
      </c>
      <c r="F63" s="22">
        <v>56.72</v>
      </c>
      <c r="G63" s="22">
        <v>1.34</v>
      </c>
      <c r="H63" s="22">
        <v>17.27</v>
      </c>
      <c r="I63" s="22">
        <v>8.49</v>
      </c>
      <c r="J63" s="22">
        <v>0.16</v>
      </c>
      <c r="K63" s="22">
        <v>3.39</v>
      </c>
      <c r="L63" s="22">
        <v>8.43</v>
      </c>
      <c r="M63" s="22">
        <v>2.2000000000000002</v>
      </c>
      <c r="N63" s="22">
        <v>0.4</v>
      </c>
      <c r="O63" s="22">
        <v>0.19</v>
      </c>
      <c r="P63" s="22">
        <v>4.01</v>
      </c>
      <c r="Q63" s="22">
        <f t="shared" si="5"/>
        <v>102.6</v>
      </c>
      <c r="R63" s="22"/>
      <c r="S63" s="21">
        <f t="shared" si="6"/>
        <v>2.5044247787610621</v>
      </c>
      <c r="T63" s="21">
        <f t="shared" si="7"/>
        <v>2.034157832744405</v>
      </c>
      <c r="V63" s="3">
        <v>231</v>
      </c>
      <c r="W63" s="3">
        <v>28</v>
      </c>
      <c r="X63" s="3">
        <v>10</v>
      </c>
      <c r="Y63" s="3">
        <v>13</v>
      </c>
      <c r="Z63" s="3">
        <v>186</v>
      </c>
      <c r="AA63" s="3">
        <v>32</v>
      </c>
      <c r="AB63" s="3">
        <v>113</v>
      </c>
      <c r="AC63" s="34">
        <v>7.9</v>
      </c>
      <c r="AD63" s="3" t="s">
        <v>58</v>
      </c>
      <c r="AE63" s="3">
        <v>186</v>
      </c>
      <c r="AF63" s="3">
        <v>10</v>
      </c>
      <c r="AG63" s="3">
        <v>24</v>
      </c>
      <c r="AH63" s="34">
        <v>3</v>
      </c>
      <c r="AI63" s="3">
        <v>15</v>
      </c>
      <c r="AJ63" s="34">
        <v>3.5</v>
      </c>
      <c r="AK63" s="34">
        <v>1.3</v>
      </c>
      <c r="AL63" s="34">
        <v>5</v>
      </c>
      <c r="AM63" s="34">
        <v>0.8</v>
      </c>
      <c r="AN63" s="34">
        <v>4.8</v>
      </c>
      <c r="AO63" s="34">
        <v>0.9</v>
      </c>
      <c r="AP63" s="34">
        <v>3</v>
      </c>
      <c r="AQ63" s="34">
        <v>0.5</v>
      </c>
      <c r="AR63" s="34">
        <v>2.9</v>
      </c>
      <c r="AS63" s="34">
        <v>0.5</v>
      </c>
      <c r="AT63" s="3" t="s">
        <v>58</v>
      </c>
      <c r="AU63" s="3" t="s">
        <v>58</v>
      </c>
      <c r="AV63" s="34">
        <v>2.8</v>
      </c>
      <c r="AW63" s="34">
        <v>4.3</v>
      </c>
      <c r="AX63" s="3" t="s">
        <v>58</v>
      </c>
      <c r="AY63" s="3"/>
      <c r="AZ63" s="35">
        <v>0.70789199999999997</v>
      </c>
      <c r="BA63" s="35">
        <v>0.51268199999999997</v>
      </c>
      <c r="BB63" s="3" t="s">
        <v>58</v>
      </c>
      <c r="BC63" s="3" t="s">
        <v>58</v>
      </c>
      <c r="BD63" s="3" t="s">
        <v>58</v>
      </c>
    </row>
    <row r="64" spans="1:56" ht="16" customHeight="1">
      <c r="A64" s="28">
        <v>56</v>
      </c>
      <c r="B64" s="1" t="s">
        <v>126</v>
      </c>
      <c r="C64" s="1" t="s">
        <v>123</v>
      </c>
      <c r="D64" s="1" t="s">
        <v>65</v>
      </c>
      <c r="F64" s="22">
        <v>55.15</v>
      </c>
      <c r="G64" s="22">
        <v>1.37</v>
      </c>
      <c r="H64" s="22">
        <v>17.079999999999998</v>
      </c>
      <c r="I64" s="22">
        <v>8.69</v>
      </c>
      <c r="J64" s="22">
        <v>0.17</v>
      </c>
      <c r="K64" s="22">
        <v>4.8499999999999996</v>
      </c>
      <c r="L64" s="22">
        <v>8.14</v>
      </c>
      <c r="M64" s="22">
        <v>2.14</v>
      </c>
      <c r="N64" s="22">
        <v>0.61</v>
      </c>
      <c r="O64" s="22">
        <v>0.21</v>
      </c>
      <c r="P64" s="22">
        <v>4.24</v>
      </c>
      <c r="Q64" s="22">
        <f t="shared" si="5"/>
        <v>102.64999999999998</v>
      </c>
      <c r="R64" s="22"/>
      <c r="S64" s="21">
        <f t="shared" si="6"/>
        <v>1.7917525773195877</v>
      </c>
      <c r="T64" s="21">
        <f t="shared" si="7"/>
        <v>1.9654775604142691</v>
      </c>
      <c r="V64" s="3">
        <v>254</v>
      </c>
      <c r="W64" s="3">
        <v>37</v>
      </c>
      <c r="X64" s="3">
        <v>5.8</v>
      </c>
      <c r="Y64" s="3">
        <v>18</v>
      </c>
      <c r="Z64" s="3">
        <v>202</v>
      </c>
      <c r="AA64" s="3">
        <v>37</v>
      </c>
      <c r="AB64" s="3">
        <v>117</v>
      </c>
      <c r="AC64" s="34">
        <v>6</v>
      </c>
      <c r="AD64" s="3" t="s">
        <v>58</v>
      </c>
      <c r="AE64" s="3">
        <v>168</v>
      </c>
      <c r="AF64" s="3">
        <v>11</v>
      </c>
      <c r="AG64" s="3">
        <v>24</v>
      </c>
      <c r="AH64" s="34">
        <v>3.1</v>
      </c>
      <c r="AI64" s="3">
        <v>15</v>
      </c>
      <c r="AJ64" s="34">
        <v>3.7</v>
      </c>
      <c r="AK64" s="34">
        <v>1.4</v>
      </c>
      <c r="AL64" s="34">
        <v>5.3</v>
      </c>
      <c r="AM64" s="34">
        <v>0.9</v>
      </c>
      <c r="AN64" s="34">
        <v>5.6</v>
      </c>
      <c r="AO64" s="34">
        <v>1.1000000000000001</v>
      </c>
      <c r="AP64" s="34">
        <v>3.5</v>
      </c>
      <c r="AQ64" s="34">
        <v>0.5</v>
      </c>
      <c r="AR64" s="34">
        <v>3.4</v>
      </c>
      <c r="AS64" s="34">
        <v>0.6</v>
      </c>
      <c r="AT64" s="3" t="s">
        <v>58</v>
      </c>
      <c r="AU64" s="3" t="s">
        <v>58</v>
      </c>
      <c r="AV64" s="34">
        <v>3.7</v>
      </c>
      <c r="AW64" s="34">
        <v>3.2</v>
      </c>
      <c r="AX64" s="3" t="s">
        <v>58</v>
      </c>
      <c r="AY64" s="3"/>
      <c r="AZ64" s="35">
        <v>0.70867899999999995</v>
      </c>
      <c r="BA64" s="35">
        <v>0.51264600000000005</v>
      </c>
      <c r="BB64" s="3" t="s">
        <v>58</v>
      </c>
      <c r="BC64" s="3" t="s">
        <v>58</v>
      </c>
      <c r="BD64" s="3" t="s">
        <v>58</v>
      </c>
    </row>
    <row r="65" spans="1:56" ht="16" customHeight="1">
      <c r="A65" s="28">
        <v>57</v>
      </c>
      <c r="B65" s="1" t="s">
        <v>127</v>
      </c>
      <c r="C65" s="1" t="s">
        <v>123</v>
      </c>
      <c r="D65" s="1" t="s">
        <v>79</v>
      </c>
      <c r="F65" s="22">
        <v>56.77</v>
      </c>
      <c r="G65" s="22">
        <v>0.61</v>
      </c>
      <c r="H65" s="22">
        <v>17.63</v>
      </c>
      <c r="I65" s="22">
        <v>7.25</v>
      </c>
      <c r="J65" s="22">
        <v>0.15</v>
      </c>
      <c r="K65" s="22">
        <v>4.7300000000000004</v>
      </c>
      <c r="L65" s="22">
        <v>8.9700000000000006</v>
      </c>
      <c r="M65" s="22">
        <v>1.98</v>
      </c>
      <c r="N65" s="22">
        <v>0.86</v>
      </c>
      <c r="O65" s="22">
        <v>0.08</v>
      </c>
      <c r="P65" s="22">
        <v>2.4500000000000002</v>
      </c>
      <c r="Q65" s="22">
        <f t="shared" si="5"/>
        <v>101.48000000000002</v>
      </c>
      <c r="R65" s="22"/>
      <c r="S65" s="21">
        <f t="shared" si="6"/>
        <v>1.5327695560253698</v>
      </c>
      <c r="T65" s="21">
        <f t="shared" si="7"/>
        <v>2.4317241379310341</v>
      </c>
      <c r="V65" s="3">
        <v>214</v>
      </c>
      <c r="W65" s="3">
        <v>44</v>
      </c>
      <c r="X65" s="3">
        <v>9.4</v>
      </c>
      <c r="Y65" s="3">
        <v>24</v>
      </c>
      <c r="Z65" s="3">
        <v>236</v>
      </c>
      <c r="AA65" s="3">
        <v>18</v>
      </c>
      <c r="AB65" s="3">
        <v>83</v>
      </c>
      <c r="AC65" s="34">
        <v>4.9000000000000004</v>
      </c>
      <c r="AD65" s="3" t="s">
        <v>58</v>
      </c>
      <c r="AE65" s="3">
        <v>276</v>
      </c>
      <c r="AF65" s="3">
        <v>13</v>
      </c>
      <c r="AG65" s="3">
        <v>26</v>
      </c>
      <c r="AH65" s="34">
        <v>3</v>
      </c>
      <c r="AI65" s="3">
        <v>12</v>
      </c>
      <c r="AJ65" s="34">
        <v>2.4</v>
      </c>
      <c r="AK65" s="34">
        <v>0.8</v>
      </c>
      <c r="AL65" s="34">
        <v>2.8</v>
      </c>
      <c r="AM65" s="34">
        <v>0.4</v>
      </c>
      <c r="AN65" s="34">
        <v>2.7</v>
      </c>
      <c r="AO65" s="34">
        <v>0.5</v>
      </c>
      <c r="AP65" s="34">
        <v>1.7</v>
      </c>
      <c r="AQ65" s="34">
        <v>0.3</v>
      </c>
      <c r="AR65" s="34">
        <v>1.8</v>
      </c>
      <c r="AS65" s="34">
        <v>0.3</v>
      </c>
      <c r="AT65" s="3" t="s">
        <v>58</v>
      </c>
      <c r="AU65" s="3" t="s">
        <v>58</v>
      </c>
      <c r="AV65" s="34">
        <v>5</v>
      </c>
      <c r="AW65" s="34">
        <v>4.0999999999999996</v>
      </c>
      <c r="AX65" s="3" t="s">
        <v>58</v>
      </c>
      <c r="AY65" s="3"/>
      <c r="AZ65" s="35">
        <v>0.70992200000000005</v>
      </c>
      <c r="BA65" s="35">
        <v>0.51228300000000004</v>
      </c>
      <c r="BB65" s="3" t="s">
        <v>58</v>
      </c>
      <c r="BC65" s="3" t="s">
        <v>58</v>
      </c>
      <c r="BD65" s="3" t="s">
        <v>58</v>
      </c>
    </row>
    <row r="66" spans="1:56" ht="16" customHeight="1">
      <c r="A66" s="28">
        <v>58</v>
      </c>
      <c r="B66" s="1" t="s">
        <v>128</v>
      </c>
      <c r="C66" s="1" t="s">
        <v>129</v>
      </c>
      <c r="D66" s="1" t="s">
        <v>65</v>
      </c>
      <c r="F66" s="22">
        <v>54.73</v>
      </c>
      <c r="G66" s="22">
        <v>1.41</v>
      </c>
      <c r="H66" s="22">
        <v>18.2</v>
      </c>
      <c r="I66" s="22">
        <v>8.4600000000000009</v>
      </c>
      <c r="J66" s="22">
        <v>0.17</v>
      </c>
      <c r="K66" s="22">
        <v>2.93</v>
      </c>
      <c r="L66" s="22">
        <v>8.26</v>
      </c>
      <c r="M66" s="22">
        <v>3.53</v>
      </c>
      <c r="N66" s="22">
        <v>0.77</v>
      </c>
      <c r="O66" s="22">
        <v>0.32</v>
      </c>
      <c r="P66" s="22">
        <v>1.31</v>
      </c>
      <c r="Q66" s="22">
        <f t="shared" si="5"/>
        <v>100.08999999999999</v>
      </c>
      <c r="R66" s="22"/>
      <c r="S66" s="21">
        <f t="shared" si="6"/>
        <v>2.8873720136518775</v>
      </c>
      <c r="T66" s="21">
        <f t="shared" si="7"/>
        <v>2.1513002364066192</v>
      </c>
      <c r="V66" s="3">
        <v>205</v>
      </c>
      <c r="W66" s="3">
        <v>13</v>
      </c>
      <c r="X66" s="34">
        <v>3.9</v>
      </c>
      <c r="Y66" s="3">
        <v>26</v>
      </c>
      <c r="Z66" s="3">
        <v>186</v>
      </c>
      <c r="AA66" s="3">
        <v>55</v>
      </c>
      <c r="AB66" s="3">
        <v>139</v>
      </c>
      <c r="AC66" s="34">
        <v>4.0999999999999996</v>
      </c>
      <c r="AD66" s="3" t="s">
        <v>58</v>
      </c>
      <c r="AE66" s="3">
        <v>180</v>
      </c>
      <c r="AF66" s="3">
        <v>8.8000000000000007</v>
      </c>
      <c r="AG66" s="3">
        <v>23</v>
      </c>
      <c r="AH66" s="34">
        <v>3.6</v>
      </c>
      <c r="AI66" s="3">
        <v>17</v>
      </c>
      <c r="AJ66" s="34">
        <v>5.5</v>
      </c>
      <c r="AK66" s="34">
        <v>1.7</v>
      </c>
      <c r="AL66" s="34">
        <v>7.3</v>
      </c>
      <c r="AM66" s="34">
        <v>1.3</v>
      </c>
      <c r="AN66" s="34">
        <v>8.3000000000000007</v>
      </c>
      <c r="AO66" s="34">
        <v>1.6</v>
      </c>
      <c r="AP66" s="34">
        <v>5.4</v>
      </c>
      <c r="AQ66" s="34">
        <v>0.9</v>
      </c>
      <c r="AR66" s="34">
        <v>5.5</v>
      </c>
      <c r="AS66" s="34">
        <v>0.9</v>
      </c>
      <c r="AT66" s="3" t="s">
        <v>58</v>
      </c>
      <c r="AU66" s="3" t="s">
        <v>58</v>
      </c>
      <c r="AV66" s="34">
        <v>4.0999999999999996</v>
      </c>
      <c r="AW66" s="34">
        <v>2.4</v>
      </c>
      <c r="AX66" s="3" t="s">
        <v>58</v>
      </c>
      <c r="AY66" s="3"/>
      <c r="AZ66" s="35"/>
      <c r="BA66" s="35"/>
      <c r="BB66" s="3" t="s">
        <v>58</v>
      </c>
      <c r="BC66" s="3" t="s">
        <v>58</v>
      </c>
      <c r="BD66" s="3" t="s">
        <v>58</v>
      </c>
    </row>
    <row r="67" spans="1:56" ht="16" customHeight="1">
      <c r="A67" s="28">
        <v>59</v>
      </c>
      <c r="B67" s="1" t="s">
        <v>130</v>
      </c>
      <c r="C67" s="1" t="s">
        <v>129</v>
      </c>
      <c r="D67" s="1" t="s">
        <v>65</v>
      </c>
      <c r="F67" s="22">
        <v>55.03</v>
      </c>
      <c r="G67" s="22">
        <v>1.46</v>
      </c>
      <c r="H67" s="22">
        <v>18.39</v>
      </c>
      <c r="I67" s="22">
        <v>8.14</v>
      </c>
      <c r="J67" s="22">
        <v>0.17</v>
      </c>
      <c r="K67" s="22">
        <v>2.83</v>
      </c>
      <c r="L67" s="22">
        <v>8.11</v>
      </c>
      <c r="M67" s="22">
        <v>3.55</v>
      </c>
      <c r="N67" s="22">
        <v>0.8</v>
      </c>
      <c r="O67" s="22">
        <v>0.33</v>
      </c>
      <c r="P67" s="22">
        <v>1.76</v>
      </c>
      <c r="Q67" s="22">
        <f t="shared" si="5"/>
        <v>100.57</v>
      </c>
      <c r="R67" s="22"/>
      <c r="S67" s="21">
        <f t="shared" si="6"/>
        <v>2.8763250883392226</v>
      </c>
      <c r="T67" s="21">
        <f t="shared" si="7"/>
        <v>2.2592137592137593</v>
      </c>
      <c r="V67" s="3">
        <v>213</v>
      </c>
      <c r="W67" s="3">
        <v>11</v>
      </c>
      <c r="X67" s="34">
        <v>3.6</v>
      </c>
      <c r="Y67" s="3">
        <v>26</v>
      </c>
      <c r="Z67" s="3">
        <v>188</v>
      </c>
      <c r="AA67" s="3">
        <v>56</v>
      </c>
      <c r="AB67" s="3">
        <v>145</v>
      </c>
      <c r="AC67" s="34">
        <v>4.9000000000000004</v>
      </c>
      <c r="AD67" s="3" t="s">
        <v>58</v>
      </c>
      <c r="AE67" s="3">
        <v>177</v>
      </c>
      <c r="AF67" s="3">
        <v>9.1999999999999993</v>
      </c>
      <c r="AG67" s="3">
        <v>24</v>
      </c>
      <c r="AH67" s="34">
        <v>3.7</v>
      </c>
      <c r="AI67" s="3">
        <v>18</v>
      </c>
      <c r="AJ67" s="34">
        <v>5.7</v>
      </c>
      <c r="AK67" s="34">
        <v>1.7</v>
      </c>
      <c r="AL67" s="34">
        <v>7.4</v>
      </c>
      <c r="AM67" s="34">
        <v>1.3</v>
      </c>
      <c r="AN67" s="34">
        <v>8.8000000000000007</v>
      </c>
      <c r="AO67" s="34">
        <v>1.7</v>
      </c>
      <c r="AP67" s="34">
        <v>5.6</v>
      </c>
      <c r="AQ67" s="34">
        <v>0.9</v>
      </c>
      <c r="AR67" s="34">
        <v>5.5</v>
      </c>
      <c r="AS67" s="34">
        <v>1</v>
      </c>
      <c r="AT67" s="3" t="s">
        <v>58</v>
      </c>
      <c r="AU67" s="3" t="s">
        <v>58</v>
      </c>
      <c r="AV67" s="34">
        <v>5.2</v>
      </c>
      <c r="AW67" s="34">
        <v>2.9</v>
      </c>
      <c r="AX67" s="3" t="s">
        <v>58</v>
      </c>
      <c r="AY67" s="3"/>
      <c r="AZ67" s="35">
        <v>0.70478300000000005</v>
      </c>
      <c r="BA67" s="35">
        <v>0.51287400000000005</v>
      </c>
      <c r="BB67" s="3" t="s">
        <v>58</v>
      </c>
      <c r="BC67" s="3" t="s">
        <v>58</v>
      </c>
      <c r="BD67" s="3" t="s">
        <v>58</v>
      </c>
    </row>
    <row r="68" spans="1:56" ht="16" customHeight="1">
      <c r="A68" s="28">
        <v>60</v>
      </c>
      <c r="B68" s="1" t="s">
        <v>131</v>
      </c>
      <c r="C68" s="1" t="s">
        <v>129</v>
      </c>
      <c r="D68" s="1" t="s">
        <v>65</v>
      </c>
      <c r="F68" s="22">
        <v>55.08</v>
      </c>
      <c r="G68" s="22">
        <v>1.43</v>
      </c>
      <c r="H68" s="22">
        <v>18.21</v>
      </c>
      <c r="I68" s="22">
        <v>8.15</v>
      </c>
      <c r="J68" s="22">
        <v>0.16</v>
      </c>
      <c r="K68" s="22">
        <v>2.93</v>
      </c>
      <c r="L68" s="22">
        <v>8.15</v>
      </c>
      <c r="M68" s="22">
        <v>3.52</v>
      </c>
      <c r="N68" s="22">
        <v>0.81</v>
      </c>
      <c r="O68" s="22">
        <v>0.33</v>
      </c>
      <c r="P68" s="22">
        <v>1.48</v>
      </c>
      <c r="Q68" s="22">
        <f t="shared" si="5"/>
        <v>100.25000000000001</v>
      </c>
      <c r="R68" s="22"/>
      <c r="S68" s="21">
        <f t="shared" si="6"/>
        <v>2.781569965870307</v>
      </c>
      <c r="T68" s="21">
        <f t="shared" si="7"/>
        <v>2.2343558282208589</v>
      </c>
      <c r="V68" s="3">
        <v>207</v>
      </c>
      <c r="W68" s="3">
        <v>11</v>
      </c>
      <c r="X68" s="34">
        <v>3.4</v>
      </c>
      <c r="Y68" s="3">
        <v>27</v>
      </c>
      <c r="Z68" s="3">
        <v>186</v>
      </c>
      <c r="AA68" s="3">
        <v>53</v>
      </c>
      <c r="AB68" s="3">
        <v>142</v>
      </c>
      <c r="AC68" s="34">
        <v>5</v>
      </c>
      <c r="AD68" s="3" t="s">
        <v>58</v>
      </c>
      <c r="AE68" s="3">
        <v>187</v>
      </c>
      <c r="AF68" s="3">
        <v>8.9</v>
      </c>
      <c r="AG68" s="3">
        <v>23</v>
      </c>
      <c r="AH68" s="34">
        <v>3.6</v>
      </c>
      <c r="AI68" s="3">
        <v>17</v>
      </c>
      <c r="AJ68" s="34">
        <v>5.4</v>
      </c>
      <c r="AK68" s="34">
        <v>1.7</v>
      </c>
      <c r="AL68" s="34">
        <v>7</v>
      </c>
      <c r="AM68" s="34">
        <v>1.2</v>
      </c>
      <c r="AN68" s="34">
        <v>8</v>
      </c>
      <c r="AO68" s="34">
        <v>1.6</v>
      </c>
      <c r="AP68" s="34">
        <v>5.0999999999999996</v>
      </c>
      <c r="AQ68" s="34">
        <v>0.8</v>
      </c>
      <c r="AR68" s="34">
        <v>5.2</v>
      </c>
      <c r="AS68" s="34">
        <v>0.8</v>
      </c>
      <c r="AT68" s="3" t="s">
        <v>58</v>
      </c>
      <c r="AU68" s="3" t="s">
        <v>58</v>
      </c>
      <c r="AV68" s="34">
        <v>5.8</v>
      </c>
      <c r="AW68" s="34">
        <v>2.5</v>
      </c>
      <c r="AX68" s="3" t="s">
        <v>58</v>
      </c>
      <c r="AY68" s="3"/>
      <c r="AZ68" s="35"/>
      <c r="BA68" s="35"/>
      <c r="BB68" s="3" t="s">
        <v>58</v>
      </c>
      <c r="BC68" s="3" t="s">
        <v>58</v>
      </c>
      <c r="BD68" s="3" t="s">
        <v>58</v>
      </c>
    </row>
    <row r="69" spans="1:56" ht="16" customHeight="1">
      <c r="A69" s="28">
        <v>61</v>
      </c>
      <c r="B69" s="1" t="s">
        <v>132</v>
      </c>
      <c r="C69" s="1" t="s">
        <v>129</v>
      </c>
      <c r="D69" s="1" t="s">
        <v>79</v>
      </c>
      <c r="F69" s="22">
        <v>61.6</v>
      </c>
      <c r="G69" s="22">
        <v>0.95</v>
      </c>
      <c r="H69" s="22">
        <v>17.170000000000002</v>
      </c>
      <c r="I69" s="22">
        <v>5.86</v>
      </c>
      <c r="J69" s="22">
        <v>0.11</v>
      </c>
      <c r="K69" s="22">
        <v>1.64</v>
      </c>
      <c r="L69" s="22">
        <v>5.6</v>
      </c>
      <c r="M69" s="22">
        <v>3.81</v>
      </c>
      <c r="N69" s="22">
        <v>1.67</v>
      </c>
      <c r="O69" s="22">
        <v>0.28000000000000003</v>
      </c>
      <c r="P69" s="22">
        <v>2.85</v>
      </c>
      <c r="Q69" s="22">
        <f t="shared" si="5"/>
        <v>101.53999999999999</v>
      </c>
      <c r="R69" s="22"/>
      <c r="S69" s="21">
        <f t="shared" si="6"/>
        <v>3.5731707317073176</v>
      </c>
      <c r="T69" s="21">
        <f t="shared" si="7"/>
        <v>2.9300341296928329</v>
      </c>
      <c r="V69" s="3">
        <v>70</v>
      </c>
      <c r="W69" s="3">
        <v>7.2</v>
      </c>
      <c r="X69" s="34">
        <v>1.2</v>
      </c>
      <c r="Y69" s="3">
        <v>57</v>
      </c>
      <c r="Z69" s="3">
        <v>185</v>
      </c>
      <c r="AA69" s="3">
        <v>62</v>
      </c>
      <c r="AB69" s="3">
        <v>219</v>
      </c>
      <c r="AC69" s="34">
        <v>7.4</v>
      </c>
      <c r="AD69" s="3" t="s">
        <v>58</v>
      </c>
      <c r="AE69" s="3">
        <v>296</v>
      </c>
      <c r="AF69" s="3">
        <v>18</v>
      </c>
      <c r="AG69" s="3">
        <v>43</v>
      </c>
      <c r="AH69" s="34">
        <v>5.6</v>
      </c>
      <c r="AI69" s="3">
        <v>24</v>
      </c>
      <c r="AJ69" s="34">
        <v>6.6</v>
      </c>
      <c r="AK69" s="34">
        <v>1.8</v>
      </c>
      <c r="AL69" s="34">
        <v>8.1</v>
      </c>
      <c r="AM69" s="34">
        <v>1.5</v>
      </c>
      <c r="AN69" s="34">
        <v>8.9</v>
      </c>
      <c r="AO69" s="34">
        <v>1.8</v>
      </c>
      <c r="AP69" s="34">
        <v>5.9</v>
      </c>
      <c r="AQ69" s="34">
        <v>1</v>
      </c>
      <c r="AR69" s="34">
        <v>5.9</v>
      </c>
      <c r="AS69" s="34">
        <v>1</v>
      </c>
      <c r="AT69" s="3" t="s">
        <v>58</v>
      </c>
      <c r="AU69" s="3" t="s">
        <v>58</v>
      </c>
      <c r="AV69" s="34">
        <v>9.4</v>
      </c>
      <c r="AW69" s="34">
        <v>7.2</v>
      </c>
      <c r="AX69" s="3" t="s">
        <v>58</v>
      </c>
      <c r="AY69" s="3"/>
      <c r="AZ69" s="35"/>
      <c r="BA69" s="35"/>
      <c r="BB69" s="3" t="s">
        <v>58</v>
      </c>
      <c r="BC69" s="3" t="s">
        <v>58</v>
      </c>
      <c r="BD69" s="3" t="s">
        <v>58</v>
      </c>
    </row>
    <row r="70" spans="1:56" ht="16" customHeight="1">
      <c r="A70" s="28">
        <v>62</v>
      </c>
      <c r="B70" s="1" t="s">
        <v>133</v>
      </c>
      <c r="C70" s="1" t="s">
        <v>129</v>
      </c>
      <c r="D70" s="1" t="s">
        <v>79</v>
      </c>
      <c r="F70" s="22">
        <v>68.17</v>
      </c>
      <c r="G70" s="22">
        <v>0.94</v>
      </c>
      <c r="H70" s="22">
        <v>15.2</v>
      </c>
      <c r="I70" s="22">
        <v>4.45</v>
      </c>
      <c r="J70" s="22">
        <v>0.06</v>
      </c>
      <c r="K70" s="22">
        <v>0.48</v>
      </c>
      <c r="L70" s="22">
        <v>3.93</v>
      </c>
      <c r="M70" s="22">
        <v>3.98</v>
      </c>
      <c r="N70" s="22">
        <v>2.2599999999999998</v>
      </c>
      <c r="O70" s="22">
        <v>0.26</v>
      </c>
      <c r="P70" s="22">
        <v>1.4</v>
      </c>
      <c r="Q70" s="22">
        <f t="shared" si="5"/>
        <v>101.13000000000004</v>
      </c>
      <c r="R70" s="22"/>
      <c r="S70" s="21">
        <f t="shared" si="6"/>
        <v>9.2708333333333339</v>
      </c>
      <c r="T70" s="21">
        <f t="shared" si="7"/>
        <v>3.4157303370786516</v>
      </c>
      <c r="V70" s="3">
        <v>87</v>
      </c>
      <c r="W70" s="3">
        <v>6.3</v>
      </c>
      <c r="X70" s="34">
        <v>2.8</v>
      </c>
      <c r="Y70" s="3">
        <v>85</v>
      </c>
      <c r="Z70" s="3">
        <v>133</v>
      </c>
      <c r="AA70" s="3">
        <v>64</v>
      </c>
      <c r="AB70" s="3">
        <v>246</v>
      </c>
      <c r="AC70" s="34">
        <v>8</v>
      </c>
      <c r="AD70" s="3" t="s">
        <v>58</v>
      </c>
      <c r="AE70" s="3">
        <v>365</v>
      </c>
      <c r="AF70" s="3">
        <v>23</v>
      </c>
      <c r="AG70" s="3">
        <v>52</v>
      </c>
      <c r="AH70" s="34">
        <v>7.2</v>
      </c>
      <c r="AI70" s="3">
        <v>30</v>
      </c>
      <c r="AJ70" s="34">
        <v>8</v>
      </c>
      <c r="AK70" s="34">
        <v>1.9</v>
      </c>
      <c r="AL70" s="34">
        <v>8.9</v>
      </c>
      <c r="AM70" s="34">
        <v>1.6</v>
      </c>
      <c r="AN70" s="34">
        <v>9.9</v>
      </c>
      <c r="AO70" s="34">
        <v>1.8</v>
      </c>
      <c r="AP70" s="34">
        <v>6</v>
      </c>
      <c r="AQ70" s="34">
        <v>1</v>
      </c>
      <c r="AR70" s="34">
        <v>6.1</v>
      </c>
      <c r="AS70" s="34">
        <v>1</v>
      </c>
      <c r="AT70" s="3" t="s">
        <v>58</v>
      </c>
      <c r="AU70" s="3" t="s">
        <v>58</v>
      </c>
      <c r="AV70" s="34">
        <v>13</v>
      </c>
      <c r="AW70" s="34">
        <v>8.9</v>
      </c>
      <c r="AX70" s="3" t="s">
        <v>58</v>
      </c>
      <c r="AY70" s="3"/>
      <c r="AZ70" s="35">
        <v>0.70581799999999995</v>
      </c>
      <c r="BA70" s="35">
        <v>0.51265400000000005</v>
      </c>
      <c r="BB70" s="3" t="s">
        <v>58</v>
      </c>
      <c r="BC70" s="3" t="s">
        <v>58</v>
      </c>
      <c r="BD70" s="3" t="s">
        <v>58</v>
      </c>
    </row>
    <row r="71" spans="1:56" ht="16" customHeight="1">
      <c r="A71" s="28">
        <v>63</v>
      </c>
      <c r="B71" s="1" t="s">
        <v>134</v>
      </c>
      <c r="C71" s="1" t="s">
        <v>129</v>
      </c>
      <c r="D71" s="1" t="s">
        <v>135</v>
      </c>
      <c r="F71" s="22">
        <v>63.22</v>
      </c>
      <c r="G71" s="22">
        <v>0.94</v>
      </c>
      <c r="H71" s="22">
        <v>15.99</v>
      </c>
      <c r="I71" s="22">
        <v>5.72</v>
      </c>
      <c r="J71" s="22">
        <v>0.46</v>
      </c>
      <c r="K71" s="22">
        <v>1.63</v>
      </c>
      <c r="L71" s="22">
        <v>5.12</v>
      </c>
      <c r="M71" s="22">
        <v>3.89</v>
      </c>
      <c r="N71" s="22">
        <v>1.81</v>
      </c>
      <c r="O71" s="22">
        <v>0.25</v>
      </c>
      <c r="P71" s="22">
        <v>2.65</v>
      </c>
      <c r="Q71" s="22">
        <f t="shared" si="5"/>
        <v>101.67999999999999</v>
      </c>
      <c r="R71" s="22"/>
      <c r="S71" s="21">
        <f t="shared" si="6"/>
        <v>3.5092024539877302</v>
      </c>
      <c r="T71" s="21">
        <f t="shared" si="7"/>
        <v>2.7954545454545454</v>
      </c>
      <c r="V71" s="3">
        <v>93</v>
      </c>
      <c r="W71" s="3">
        <v>8.3000000000000007</v>
      </c>
      <c r="X71" s="34">
        <v>2.2999999999999998</v>
      </c>
      <c r="Y71" s="3">
        <v>66</v>
      </c>
      <c r="Z71" s="3">
        <v>156</v>
      </c>
      <c r="AA71" s="3">
        <v>68</v>
      </c>
      <c r="AB71" s="3">
        <v>220</v>
      </c>
      <c r="AC71" s="34">
        <v>7</v>
      </c>
      <c r="AD71" s="3" t="s">
        <v>58</v>
      </c>
      <c r="AE71" s="3">
        <v>313</v>
      </c>
      <c r="AF71" s="3">
        <v>20</v>
      </c>
      <c r="AG71" s="3">
        <v>45</v>
      </c>
      <c r="AH71" s="34">
        <v>6.3</v>
      </c>
      <c r="AI71" s="3">
        <v>27</v>
      </c>
      <c r="AJ71" s="34">
        <v>7.6</v>
      </c>
      <c r="AK71" s="34">
        <v>1.8</v>
      </c>
      <c r="AL71" s="34">
        <v>8.6999999999999993</v>
      </c>
      <c r="AM71" s="34">
        <v>4.5</v>
      </c>
      <c r="AN71" s="34">
        <v>9.6</v>
      </c>
      <c r="AO71" s="34">
        <v>1.9</v>
      </c>
      <c r="AP71" s="34">
        <v>6.3</v>
      </c>
      <c r="AQ71" s="34">
        <v>1.1000000000000001</v>
      </c>
      <c r="AR71" s="34">
        <v>6.6</v>
      </c>
      <c r="AS71" s="34">
        <v>1.1000000000000001</v>
      </c>
      <c r="AT71" s="3" t="s">
        <v>58</v>
      </c>
      <c r="AU71" s="3" t="s">
        <v>58</v>
      </c>
      <c r="AV71" s="34">
        <v>11</v>
      </c>
      <c r="AW71" s="34">
        <v>7.7</v>
      </c>
      <c r="AX71" s="3" t="s">
        <v>58</v>
      </c>
      <c r="AY71" s="3"/>
      <c r="AZ71" s="35"/>
      <c r="BA71" s="35"/>
      <c r="BB71" s="3" t="s">
        <v>58</v>
      </c>
      <c r="BC71" s="3" t="s">
        <v>58</v>
      </c>
      <c r="BD71" s="3" t="s">
        <v>58</v>
      </c>
    </row>
    <row r="72" spans="1:56" ht="16" customHeight="1">
      <c r="A72" s="28">
        <v>64</v>
      </c>
      <c r="B72" s="1" t="s">
        <v>136</v>
      </c>
      <c r="C72" s="1" t="s">
        <v>129</v>
      </c>
      <c r="D72" s="1" t="s">
        <v>79</v>
      </c>
      <c r="F72" s="22">
        <v>58.31</v>
      </c>
      <c r="G72" s="22">
        <v>1.23</v>
      </c>
      <c r="H72" s="22">
        <v>17.52</v>
      </c>
      <c r="I72" s="22">
        <v>7.61</v>
      </c>
      <c r="J72" s="22">
        <v>0.22</v>
      </c>
      <c r="K72" s="22">
        <v>2.5</v>
      </c>
      <c r="L72" s="22">
        <v>6.57</v>
      </c>
      <c r="M72" s="22">
        <v>3.63</v>
      </c>
      <c r="N72" s="22">
        <v>0.85</v>
      </c>
      <c r="O72" s="22">
        <v>0.32</v>
      </c>
      <c r="P72" s="22">
        <v>4.08</v>
      </c>
      <c r="Q72" s="22">
        <f t="shared" si="5"/>
        <v>102.83999999999999</v>
      </c>
      <c r="R72" s="22"/>
      <c r="S72" s="21">
        <f t="shared" si="6"/>
        <v>3.044</v>
      </c>
      <c r="T72" s="21">
        <f t="shared" si="7"/>
        <v>2.3022339027595269</v>
      </c>
      <c r="V72" s="3">
        <v>69</v>
      </c>
      <c r="W72" s="3">
        <v>6.3</v>
      </c>
      <c r="X72" s="34">
        <v>1</v>
      </c>
      <c r="Y72" s="3">
        <v>33</v>
      </c>
      <c r="Z72" s="3">
        <v>206</v>
      </c>
      <c r="AA72" s="3">
        <v>55</v>
      </c>
      <c r="AB72" s="3">
        <v>195</v>
      </c>
      <c r="AC72" s="34">
        <v>6.1</v>
      </c>
      <c r="AD72" s="3" t="s">
        <v>58</v>
      </c>
      <c r="AE72" s="3">
        <v>243</v>
      </c>
      <c r="AF72" s="3">
        <v>14</v>
      </c>
      <c r="AG72" s="3">
        <v>35</v>
      </c>
      <c r="AH72" s="34">
        <v>5</v>
      </c>
      <c r="AI72" s="3">
        <v>23</v>
      </c>
      <c r="AJ72" s="34">
        <v>6.8</v>
      </c>
      <c r="AK72" s="34">
        <v>2</v>
      </c>
      <c r="AL72" s="34">
        <v>7.8</v>
      </c>
      <c r="AM72" s="34">
        <v>1.4</v>
      </c>
      <c r="AN72" s="34">
        <v>8.4</v>
      </c>
      <c r="AO72" s="34">
        <v>1.7</v>
      </c>
      <c r="AP72" s="34">
        <v>5.3</v>
      </c>
      <c r="AQ72" s="34">
        <v>0.8</v>
      </c>
      <c r="AR72" s="34">
        <v>5.6</v>
      </c>
      <c r="AS72" s="34">
        <v>0.9</v>
      </c>
      <c r="AT72" s="3" t="s">
        <v>58</v>
      </c>
      <c r="AU72" s="3" t="s">
        <v>58</v>
      </c>
      <c r="AV72" s="34">
        <v>7.7</v>
      </c>
      <c r="AW72" s="34">
        <v>3.9</v>
      </c>
      <c r="AX72" s="3" t="s">
        <v>58</v>
      </c>
      <c r="AY72" s="3"/>
      <c r="AZ72" s="35"/>
      <c r="BA72" s="35"/>
      <c r="BB72" s="3" t="s">
        <v>58</v>
      </c>
      <c r="BC72" s="3" t="s">
        <v>58</v>
      </c>
      <c r="BD72" s="3" t="s">
        <v>58</v>
      </c>
    </row>
    <row r="73" spans="1:56" ht="16" customHeight="1">
      <c r="A73" s="28">
        <v>65</v>
      </c>
      <c r="B73" s="1" t="s">
        <v>137</v>
      </c>
      <c r="C73" s="1" t="s">
        <v>129</v>
      </c>
      <c r="D73" s="1" t="s">
        <v>65</v>
      </c>
      <c r="F73" s="22">
        <v>53.05</v>
      </c>
      <c r="G73" s="22">
        <v>1.35</v>
      </c>
      <c r="H73" s="22">
        <v>19.63</v>
      </c>
      <c r="I73" s="22">
        <v>7.7</v>
      </c>
      <c r="J73" s="22">
        <v>0.19</v>
      </c>
      <c r="K73" s="22">
        <v>3.43</v>
      </c>
      <c r="L73" s="22">
        <v>9.73</v>
      </c>
      <c r="M73" s="22">
        <v>2.94</v>
      </c>
      <c r="N73" s="22">
        <v>0.46</v>
      </c>
      <c r="O73" s="22">
        <v>0.25</v>
      </c>
      <c r="P73" s="22">
        <v>1.97</v>
      </c>
      <c r="Q73" s="22">
        <f t="shared" si="5"/>
        <v>100.7</v>
      </c>
      <c r="R73" s="22"/>
      <c r="S73" s="21">
        <f t="shared" si="6"/>
        <v>2.2448979591836733</v>
      </c>
      <c r="T73" s="21">
        <f t="shared" si="7"/>
        <v>2.5493506493506493</v>
      </c>
      <c r="V73" s="3">
        <v>222</v>
      </c>
      <c r="W73" s="3">
        <v>25</v>
      </c>
      <c r="X73" s="34">
        <v>7.8</v>
      </c>
      <c r="Y73" s="3">
        <v>12</v>
      </c>
      <c r="Z73" s="3">
        <v>222</v>
      </c>
      <c r="AA73" s="3">
        <v>39</v>
      </c>
      <c r="AB73" s="3">
        <v>109</v>
      </c>
      <c r="AC73" s="34">
        <v>4.2</v>
      </c>
      <c r="AD73" s="3" t="s">
        <v>58</v>
      </c>
      <c r="AE73" s="3">
        <v>207</v>
      </c>
      <c r="AF73" s="3">
        <v>8.1</v>
      </c>
      <c r="AG73" s="3">
        <v>20</v>
      </c>
      <c r="AH73" s="34">
        <v>2.9</v>
      </c>
      <c r="AI73" s="3">
        <v>13</v>
      </c>
      <c r="AJ73" s="34">
        <v>4.3</v>
      </c>
      <c r="AK73" s="34">
        <v>1.4</v>
      </c>
      <c r="AL73" s="34">
        <v>5.4</v>
      </c>
      <c r="AM73" s="34">
        <v>1</v>
      </c>
      <c r="AN73" s="34">
        <v>6</v>
      </c>
      <c r="AO73" s="34">
        <v>1.2</v>
      </c>
      <c r="AP73" s="34">
        <v>3.9</v>
      </c>
      <c r="AQ73" s="34">
        <v>0.6</v>
      </c>
      <c r="AR73" s="34">
        <v>4.0999999999999996</v>
      </c>
      <c r="AS73" s="34">
        <v>0.7</v>
      </c>
      <c r="AT73" s="3" t="s">
        <v>58</v>
      </c>
      <c r="AU73" s="3" t="s">
        <v>58</v>
      </c>
      <c r="AV73" s="34">
        <v>4.4000000000000004</v>
      </c>
      <c r="AW73" s="34">
        <v>1.7</v>
      </c>
      <c r="AX73" s="3" t="s">
        <v>58</v>
      </c>
      <c r="AY73" s="3"/>
      <c r="AZ73" s="35">
        <v>0.70519299999999996</v>
      </c>
      <c r="BA73" s="35">
        <v>0.51274799999999998</v>
      </c>
      <c r="BB73" s="3" t="s">
        <v>58</v>
      </c>
      <c r="BC73" s="3" t="s">
        <v>58</v>
      </c>
      <c r="BD73" s="3" t="s">
        <v>58</v>
      </c>
    </row>
    <row r="74" spans="1:56" ht="16" customHeight="1">
      <c r="A74" s="28">
        <v>66</v>
      </c>
      <c r="B74" s="1" t="s">
        <v>138</v>
      </c>
      <c r="C74" s="1" t="s">
        <v>129</v>
      </c>
      <c r="D74" s="1" t="s">
        <v>135</v>
      </c>
      <c r="F74" s="22">
        <v>63.31</v>
      </c>
      <c r="G74" s="22">
        <v>1.07</v>
      </c>
      <c r="H74" s="22">
        <v>16.190000000000001</v>
      </c>
      <c r="I74" s="22">
        <v>5.93</v>
      </c>
      <c r="J74" s="22">
        <v>0.14000000000000001</v>
      </c>
      <c r="K74" s="22">
        <v>1.74</v>
      </c>
      <c r="L74" s="22">
        <v>5.04</v>
      </c>
      <c r="M74" s="22">
        <v>3.69</v>
      </c>
      <c r="N74" s="22">
        <v>1.87</v>
      </c>
      <c r="O74" s="22">
        <v>0.21</v>
      </c>
      <c r="P74" s="22">
        <v>1.29</v>
      </c>
      <c r="Q74" s="22">
        <f t="shared" si="5"/>
        <v>100.48</v>
      </c>
      <c r="R74" s="22"/>
      <c r="S74" s="21">
        <f t="shared" si="6"/>
        <v>3.4080459770114939</v>
      </c>
      <c r="T74" s="21">
        <f t="shared" si="7"/>
        <v>2.7301854974704893</v>
      </c>
      <c r="V74" s="3">
        <v>128</v>
      </c>
      <c r="W74" s="3">
        <v>7.3</v>
      </c>
      <c r="X74" s="34">
        <v>2.7</v>
      </c>
      <c r="Y74" s="3">
        <v>65</v>
      </c>
      <c r="Z74" s="3">
        <v>157</v>
      </c>
      <c r="AA74" s="3">
        <v>57</v>
      </c>
      <c r="AB74" s="3">
        <v>218</v>
      </c>
      <c r="AC74" s="34">
        <v>7.9</v>
      </c>
      <c r="AD74" s="3" t="s">
        <v>58</v>
      </c>
      <c r="AE74" s="3">
        <v>363</v>
      </c>
      <c r="AF74" s="3">
        <v>21</v>
      </c>
      <c r="AG74" s="3">
        <v>48</v>
      </c>
      <c r="AH74" s="34">
        <v>6.3</v>
      </c>
      <c r="AI74" s="3">
        <v>25</v>
      </c>
      <c r="AJ74" s="34">
        <v>6.6</v>
      </c>
      <c r="AK74" s="34">
        <v>1.7</v>
      </c>
      <c r="AL74" s="34">
        <v>7.7</v>
      </c>
      <c r="AM74" s="34">
        <v>1.4</v>
      </c>
      <c r="AN74" s="34">
        <v>8.4</v>
      </c>
      <c r="AO74" s="34">
        <v>1.7</v>
      </c>
      <c r="AP74" s="34">
        <v>5.4</v>
      </c>
      <c r="AQ74" s="34">
        <v>0.8</v>
      </c>
      <c r="AR74" s="34">
        <v>5.4</v>
      </c>
      <c r="AS74" s="34">
        <v>0.9</v>
      </c>
      <c r="AT74" s="3" t="s">
        <v>58</v>
      </c>
      <c r="AU74" s="3" t="s">
        <v>58</v>
      </c>
      <c r="AV74" s="34">
        <v>11</v>
      </c>
      <c r="AW74" s="34">
        <v>6.7</v>
      </c>
      <c r="AX74" s="3" t="s">
        <v>58</v>
      </c>
      <c r="AY74" s="3"/>
      <c r="AZ74" s="35">
        <v>0.70594299999999999</v>
      </c>
      <c r="BA74" s="35">
        <v>0.51266</v>
      </c>
      <c r="BB74" s="3" t="s">
        <v>58</v>
      </c>
      <c r="BC74" s="3" t="s">
        <v>58</v>
      </c>
      <c r="BD74" s="3" t="s">
        <v>58</v>
      </c>
    </row>
    <row r="75" spans="1:56" ht="16" customHeight="1">
      <c r="A75" s="28">
        <v>67</v>
      </c>
      <c r="B75" s="1" t="s">
        <v>139</v>
      </c>
      <c r="C75" s="1" t="s">
        <v>129</v>
      </c>
      <c r="D75" s="1" t="s">
        <v>79</v>
      </c>
      <c r="F75" s="22">
        <v>58.24</v>
      </c>
      <c r="G75" s="22">
        <v>1.02</v>
      </c>
      <c r="H75" s="22">
        <v>17.57</v>
      </c>
      <c r="I75" s="22">
        <v>7.89</v>
      </c>
      <c r="J75" s="22">
        <v>0.2</v>
      </c>
      <c r="K75" s="22">
        <v>2.66</v>
      </c>
      <c r="L75" s="22">
        <v>6.74</v>
      </c>
      <c r="M75" s="22">
        <v>3.44</v>
      </c>
      <c r="N75" s="22">
        <v>0.87</v>
      </c>
      <c r="O75" s="22">
        <v>0.2</v>
      </c>
      <c r="P75" s="22">
        <v>3.27</v>
      </c>
      <c r="Q75" s="22">
        <f t="shared" si="5"/>
        <v>102.10000000000001</v>
      </c>
      <c r="R75" s="22"/>
      <c r="S75" s="21">
        <f t="shared" si="6"/>
        <v>2.9661654135338344</v>
      </c>
      <c r="T75" s="21">
        <f t="shared" si="7"/>
        <v>2.2268694550063373</v>
      </c>
      <c r="V75" s="3">
        <v>157</v>
      </c>
      <c r="W75" s="34">
        <v>6</v>
      </c>
      <c r="X75" s="34">
        <v>1</v>
      </c>
      <c r="Y75" s="3">
        <v>32</v>
      </c>
      <c r="Z75" s="3">
        <v>187</v>
      </c>
      <c r="AA75" s="3">
        <v>53</v>
      </c>
      <c r="AB75" s="3">
        <v>187</v>
      </c>
      <c r="AC75" s="34">
        <v>6.7</v>
      </c>
      <c r="AD75" s="3" t="s">
        <v>58</v>
      </c>
      <c r="AE75" s="3">
        <v>289</v>
      </c>
      <c r="AF75" s="3">
        <v>16</v>
      </c>
      <c r="AG75" s="3">
        <v>37</v>
      </c>
      <c r="AH75" s="34">
        <v>4.8</v>
      </c>
      <c r="AI75" s="3">
        <v>21</v>
      </c>
      <c r="AJ75" s="34">
        <v>5.6</v>
      </c>
      <c r="AK75" s="34">
        <v>1.6</v>
      </c>
      <c r="AL75" s="34">
        <v>7.1</v>
      </c>
      <c r="AM75" s="34">
        <v>1.2</v>
      </c>
      <c r="AN75" s="34">
        <v>7.9</v>
      </c>
      <c r="AO75" s="34">
        <v>1.5</v>
      </c>
      <c r="AP75" s="34">
        <v>5.2</v>
      </c>
      <c r="AQ75" s="34">
        <v>0.8</v>
      </c>
      <c r="AR75" s="34">
        <v>5.3</v>
      </c>
      <c r="AS75" s="34">
        <v>0.9</v>
      </c>
      <c r="AT75" s="3" t="s">
        <v>58</v>
      </c>
      <c r="AU75" s="3" t="s">
        <v>58</v>
      </c>
      <c r="AV75" s="34">
        <v>10</v>
      </c>
      <c r="AW75" s="34">
        <v>5</v>
      </c>
      <c r="AX75" s="3" t="s">
        <v>58</v>
      </c>
      <c r="AY75" s="3"/>
      <c r="AZ75" s="35"/>
      <c r="BA75" s="35"/>
      <c r="BB75" s="3" t="s">
        <v>58</v>
      </c>
      <c r="BC75" s="3" t="s">
        <v>58</v>
      </c>
      <c r="BD75" s="3" t="s">
        <v>58</v>
      </c>
    </row>
    <row r="76" spans="1:56" ht="16" customHeight="1">
      <c r="A76" s="28">
        <v>68</v>
      </c>
      <c r="B76" s="1" t="s">
        <v>140</v>
      </c>
      <c r="C76" s="1" t="s">
        <v>129</v>
      </c>
      <c r="D76" s="1" t="s">
        <v>79</v>
      </c>
      <c r="F76" s="22">
        <v>59.19</v>
      </c>
      <c r="G76" s="22">
        <v>1.29</v>
      </c>
      <c r="H76" s="22">
        <v>16.62</v>
      </c>
      <c r="I76" s="22">
        <v>7.37</v>
      </c>
      <c r="J76" s="22">
        <v>0.26</v>
      </c>
      <c r="K76" s="22">
        <v>2.63</v>
      </c>
      <c r="L76" s="22">
        <v>6.51</v>
      </c>
      <c r="M76" s="22">
        <v>3.93</v>
      </c>
      <c r="N76" s="22">
        <v>0.88</v>
      </c>
      <c r="O76" s="22">
        <v>0.4</v>
      </c>
      <c r="P76" s="22">
        <v>2.1800000000000002</v>
      </c>
      <c r="Q76" s="22">
        <f t="shared" si="5"/>
        <v>101.26000000000002</v>
      </c>
      <c r="R76" s="22"/>
      <c r="S76" s="21">
        <f t="shared" si="6"/>
        <v>2.8022813688212929</v>
      </c>
      <c r="T76" s="21">
        <f t="shared" si="7"/>
        <v>2.255088195386703</v>
      </c>
      <c r="V76" s="3">
        <v>120</v>
      </c>
      <c r="W76" s="3">
        <v>9.6</v>
      </c>
      <c r="X76" s="34">
        <v>1.7</v>
      </c>
      <c r="Y76" s="3">
        <v>27</v>
      </c>
      <c r="Z76" s="3">
        <v>193</v>
      </c>
      <c r="AA76" s="3">
        <v>75</v>
      </c>
      <c r="AB76" s="3">
        <v>183</v>
      </c>
      <c r="AC76" s="34">
        <v>6.6</v>
      </c>
      <c r="AD76" s="3" t="s">
        <v>58</v>
      </c>
      <c r="AE76" s="3">
        <v>252</v>
      </c>
      <c r="AF76" s="3">
        <v>14</v>
      </c>
      <c r="AG76" s="3">
        <v>33</v>
      </c>
      <c r="AH76" s="34">
        <v>4.8</v>
      </c>
      <c r="AI76" s="3">
        <v>22</v>
      </c>
      <c r="AJ76" s="34">
        <v>6.8</v>
      </c>
      <c r="AK76" s="34">
        <v>1.9</v>
      </c>
      <c r="AL76" s="34">
        <v>8.6999999999999993</v>
      </c>
      <c r="AM76" s="34">
        <v>1.5</v>
      </c>
      <c r="AN76" s="34">
        <v>9.4</v>
      </c>
      <c r="AO76" s="34">
        <v>1.9</v>
      </c>
      <c r="AP76" s="34">
        <v>6.1</v>
      </c>
      <c r="AQ76" s="34">
        <v>0.9</v>
      </c>
      <c r="AR76" s="34">
        <v>5.9</v>
      </c>
      <c r="AS76" s="34">
        <v>1</v>
      </c>
      <c r="AT76" s="3" t="s">
        <v>58</v>
      </c>
      <c r="AU76" s="3" t="s">
        <v>58</v>
      </c>
      <c r="AV76" s="34">
        <v>7.1</v>
      </c>
      <c r="AW76" s="34">
        <v>3.9</v>
      </c>
      <c r="AX76" s="3" t="s">
        <v>58</v>
      </c>
      <c r="AY76" s="3"/>
      <c r="AZ76" s="35">
        <v>0.70531900000000003</v>
      </c>
      <c r="BA76" s="35">
        <v>0.51280599999999998</v>
      </c>
      <c r="BB76" s="3" t="s">
        <v>58</v>
      </c>
      <c r="BC76" s="3" t="s">
        <v>58</v>
      </c>
      <c r="BD76" s="3" t="s">
        <v>58</v>
      </c>
    </row>
    <row r="77" spans="1:56" ht="16" customHeight="1">
      <c r="A77" s="28">
        <v>69</v>
      </c>
      <c r="B77" s="1" t="s">
        <v>141</v>
      </c>
      <c r="C77" s="1" t="s">
        <v>129</v>
      </c>
      <c r="D77" s="1" t="s">
        <v>65</v>
      </c>
      <c r="F77" s="22">
        <v>54.59</v>
      </c>
      <c r="G77" s="22">
        <v>1.42</v>
      </c>
      <c r="H77" s="22">
        <v>18.510000000000002</v>
      </c>
      <c r="I77" s="22">
        <v>7.97</v>
      </c>
      <c r="J77" s="22">
        <v>0.17</v>
      </c>
      <c r="K77" s="22">
        <v>2.93</v>
      </c>
      <c r="L77" s="22">
        <v>8.07</v>
      </c>
      <c r="M77" s="22">
        <v>3.56</v>
      </c>
      <c r="N77" s="22">
        <v>0.76</v>
      </c>
      <c r="O77" s="22">
        <v>0.32</v>
      </c>
      <c r="P77" s="22">
        <v>2.63</v>
      </c>
      <c r="Q77" s="22">
        <f t="shared" si="5"/>
        <v>100.93000000000002</v>
      </c>
      <c r="R77" s="22"/>
      <c r="S77" s="21">
        <f t="shared" si="6"/>
        <v>2.7201365187713309</v>
      </c>
      <c r="T77" s="21">
        <f t="shared" si="7"/>
        <v>2.3224592220828106</v>
      </c>
      <c r="V77" s="3">
        <v>199</v>
      </c>
      <c r="W77" s="3">
        <v>11</v>
      </c>
      <c r="X77" s="34">
        <v>0.2</v>
      </c>
      <c r="Y77" s="3">
        <v>14</v>
      </c>
      <c r="Z77" s="3">
        <v>189</v>
      </c>
      <c r="AA77" s="3">
        <v>56</v>
      </c>
      <c r="AB77" s="3">
        <v>160</v>
      </c>
      <c r="AC77" s="34">
        <v>4.5999999999999996</v>
      </c>
      <c r="AD77" s="3" t="s">
        <v>58</v>
      </c>
      <c r="AE77" s="3">
        <v>147</v>
      </c>
      <c r="AF77" s="3">
        <v>9.3000000000000007</v>
      </c>
      <c r="AG77" s="3">
        <v>2.4</v>
      </c>
      <c r="AH77" s="34">
        <v>3.1</v>
      </c>
      <c r="AI77" s="3">
        <v>18</v>
      </c>
      <c r="AJ77" s="34">
        <v>4.4000000000000004</v>
      </c>
      <c r="AK77" s="34">
        <v>1.7</v>
      </c>
      <c r="AL77" s="34">
        <v>7.1</v>
      </c>
      <c r="AM77" s="34">
        <v>1.3</v>
      </c>
      <c r="AN77" s="34">
        <v>8.1999999999999993</v>
      </c>
      <c r="AO77" s="34">
        <v>1.6</v>
      </c>
      <c r="AP77" s="34">
        <v>5.2</v>
      </c>
      <c r="AQ77" s="34">
        <v>0.8</v>
      </c>
      <c r="AR77" s="34">
        <v>5.6</v>
      </c>
      <c r="AS77" s="34">
        <v>0.9</v>
      </c>
      <c r="AT77" s="3" t="s">
        <v>58</v>
      </c>
      <c r="AU77" s="3" t="s">
        <v>58</v>
      </c>
      <c r="AV77" s="34">
        <v>4.8</v>
      </c>
      <c r="AW77" s="34">
        <v>3.4</v>
      </c>
      <c r="AX77" s="3" t="s">
        <v>58</v>
      </c>
      <c r="AY77" s="3"/>
      <c r="AZ77" s="35">
        <v>0.70473200000000003</v>
      </c>
      <c r="BA77" s="35">
        <v>0.51286200000000004</v>
      </c>
      <c r="BB77" s="3" t="s">
        <v>58</v>
      </c>
      <c r="BC77" s="3" t="s">
        <v>58</v>
      </c>
      <c r="BD77" s="3" t="s">
        <v>58</v>
      </c>
    </row>
    <row r="78" spans="1:56" ht="16" customHeight="1">
      <c r="A78" s="28">
        <v>70</v>
      </c>
      <c r="B78" s="1" t="s">
        <v>142</v>
      </c>
      <c r="C78" s="1" t="s">
        <v>129</v>
      </c>
      <c r="D78" s="1" t="s">
        <v>57</v>
      </c>
      <c r="F78" s="22">
        <v>51.06</v>
      </c>
      <c r="G78" s="22">
        <v>1.49</v>
      </c>
      <c r="H78" s="22">
        <v>22.79</v>
      </c>
      <c r="I78" s="22">
        <v>7.63</v>
      </c>
      <c r="J78" s="22">
        <v>7.0000000000000007E-2</v>
      </c>
      <c r="K78" s="22">
        <v>3.27</v>
      </c>
      <c r="L78" s="22">
        <v>9.59</v>
      </c>
      <c r="M78" s="22">
        <v>3.23</v>
      </c>
      <c r="N78" s="22">
        <v>0.35</v>
      </c>
      <c r="O78" s="22">
        <v>0.23</v>
      </c>
      <c r="P78" s="22">
        <v>5.79</v>
      </c>
      <c r="Q78" s="22">
        <f t="shared" si="5"/>
        <v>105.5</v>
      </c>
      <c r="R78" s="22"/>
      <c r="S78" s="21">
        <f t="shared" si="6"/>
        <v>2.3333333333333335</v>
      </c>
      <c r="T78" s="21">
        <f t="shared" si="7"/>
        <v>2.986893840104849</v>
      </c>
      <c r="V78" s="3">
        <v>262</v>
      </c>
      <c r="W78" s="3">
        <v>22</v>
      </c>
      <c r="X78" s="3">
        <v>11</v>
      </c>
      <c r="Y78" s="3">
        <v>9.3000000000000007</v>
      </c>
      <c r="Z78" s="3">
        <v>235</v>
      </c>
      <c r="AA78" s="3">
        <v>37</v>
      </c>
      <c r="AB78" s="3">
        <v>156</v>
      </c>
      <c r="AC78" s="34">
        <v>3.4</v>
      </c>
      <c r="AD78" s="3" t="s">
        <v>58</v>
      </c>
      <c r="AE78" s="3">
        <v>79</v>
      </c>
      <c r="AF78" s="3">
        <v>8.6999999999999993</v>
      </c>
      <c r="AG78" s="3">
        <v>22</v>
      </c>
      <c r="AH78" s="34">
        <v>2.8</v>
      </c>
      <c r="AI78" s="3">
        <v>15</v>
      </c>
      <c r="AJ78" s="34">
        <v>3.6</v>
      </c>
      <c r="AK78" s="34">
        <v>1.5</v>
      </c>
      <c r="AL78" s="34">
        <v>5.4</v>
      </c>
      <c r="AM78" s="34">
        <v>0.9</v>
      </c>
      <c r="AN78" s="34">
        <v>5.8</v>
      </c>
      <c r="AO78" s="34">
        <v>1.1000000000000001</v>
      </c>
      <c r="AP78" s="34">
        <v>3.6</v>
      </c>
      <c r="AQ78" s="34">
        <v>0.6</v>
      </c>
      <c r="AR78" s="34">
        <v>3.8</v>
      </c>
      <c r="AS78" s="34">
        <v>0.6</v>
      </c>
      <c r="AT78" s="3" t="s">
        <v>58</v>
      </c>
      <c r="AU78" s="3" t="s">
        <v>58</v>
      </c>
      <c r="AV78" s="34">
        <v>4.5999999999999996</v>
      </c>
      <c r="AW78" s="34">
        <v>3.4</v>
      </c>
      <c r="AX78" s="3" t="s">
        <v>58</v>
      </c>
      <c r="AY78" s="3"/>
      <c r="AZ78" s="35">
        <v>0.70492500000000002</v>
      </c>
      <c r="BA78" s="35">
        <v>0.51286299999999996</v>
      </c>
      <c r="BB78" s="3" t="s">
        <v>58</v>
      </c>
      <c r="BC78" s="3" t="s">
        <v>58</v>
      </c>
      <c r="BD78" s="3" t="s">
        <v>58</v>
      </c>
    </row>
    <row r="79" spans="1:56" ht="16" customHeight="1">
      <c r="A79" s="28">
        <v>71</v>
      </c>
      <c r="B79" s="1" t="s">
        <v>143</v>
      </c>
      <c r="C79" s="1" t="s">
        <v>144</v>
      </c>
      <c r="D79" s="1" t="s">
        <v>65</v>
      </c>
      <c r="F79" s="22">
        <v>52.14</v>
      </c>
      <c r="G79" s="22">
        <v>0.79</v>
      </c>
      <c r="H79" s="22">
        <v>16.32</v>
      </c>
      <c r="I79" s="22">
        <v>8.35</v>
      </c>
      <c r="J79" s="22">
        <v>0.17</v>
      </c>
      <c r="K79" s="22">
        <v>9.34</v>
      </c>
      <c r="L79" s="22">
        <v>9.93</v>
      </c>
      <c r="M79" s="22">
        <v>2.42</v>
      </c>
      <c r="N79" s="22">
        <v>0.56999999999999995</v>
      </c>
      <c r="O79" s="22">
        <v>0.08</v>
      </c>
      <c r="P79" s="22">
        <v>1.69</v>
      </c>
      <c r="Q79" s="22">
        <f t="shared" si="5"/>
        <v>101.79999999999998</v>
      </c>
      <c r="R79" s="22"/>
      <c r="S79" s="21">
        <f t="shared" si="6"/>
        <v>0.89400428265524623</v>
      </c>
      <c r="T79" s="21">
        <f t="shared" si="7"/>
        <v>1.954491017964072</v>
      </c>
      <c r="V79" s="3">
        <v>276</v>
      </c>
      <c r="W79" s="3">
        <v>432</v>
      </c>
      <c r="X79" s="3">
        <v>141</v>
      </c>
      <c r="Y79" s="3">
        <v>14</v>
      </c>
      <c r="Z79" s="3">
        <v>195</v>
      </c>
      <c r="AA79" s="3">
        <v>23</v>
      </c>
      <c r="AB79" s="3">
        <v>64</v>
      </c>
      <c r="AC79" s="34">
        <v>1.5</v>
      </c>
      <c r="AD79" s="3" t="s">
        <v>58</v>
      </c>
      <c r="AE79" s="3">
        <v>136</v>
      </c>
      <c r="AF79" s="34">
        <v>5</v>
      </c>
      <c r="AG79" s="3">
        <v>12</v>
      </c>
      <c r="AH79" s="34">
        <v>1.5</v>
      </c>
      <c r="AI79" s="3">
        <v>7.6</v>
      </c>
      <c r="AJ79" s="34">
        <v>1.9</v>
      </c>
      <c r="AK79" s="34">
        <v>0.8</v>
      </c>
      <c r="AL79" s="34">
        <v>2.8</v>
      </c>
      <c r="AM79" s="34">
        <v>0.5</v>
      </c>
      <c r="AN79" s="34">
        <v>3.3</v>
      </c>
      <c r="AO79" s="34">
        <v>0.7</v>
      </c>
      <c r="AP79" s="34">
        <v>2.2000000000000002</v>
      </c>
      <c r="AQ79" s="34">
        <v>0.4</v>
      </c>
      <c r="AR79" s="34">
        <v>2.4</v>
      </c>
      <c r="AS79" s="34">
        <v>0.4</v>
      </c>
      <c r="AT79" s="3" t="s">
        <v>58</v>
      </c>
      <c r="AU79" s="3" t="s">
        <v>58</v>
      </c>
      <c r="AV79" s="34">
        <v>3</v>
      </c>
      <c r="AW79" s="34">
        <v>1.4</v>
      </c>
      <c r="AX79" s="3" t="s">
        <v>58</v>
      </c>
      <c r="AY79" s="3"/>
      <c r="AZ79" s="35">
        <v>0.70409500000000003</v>
      </c>
      <c r="BA79" s="35">
        <v>0.51298999999999995</v>
      </c>
      <c r="BB79" s="3" t="s">
        <v>58</v>
      </c>
      <c r="BC79" s="3" t="s">
        <v>58</v>
      </c>
      <c r="BD79" s="3" t="s">
        <v>58</v>
      </c>
    </row>
    <row r="80" spans="1:56" ht="16" customHeight="1">
      <c r="A80" s="28">
        <v>72</v>
      </c>
      <c r="B80" s="1" t="s">
        <v>145</v>
      </c>
      <c r="C80" s="1" t="s">
        <v>144</v>
      </c>
      <c r="D80" s="1" t="s">
        <v>65</v>
      </c>
      <c r="F80" s="22">
        <v>52.77</v>
      </c>
      <c r="G80" s="22">
        <v>0.88</v>
      </c>
      <c r="H80" s="22">
        <v>17.440000000000001</v>
      </c>
      <c r="I80" s="22">
        <v>6.76</v>
      </c>
      <c r="J80" s="22">
        <v>0.08</v>
      </c>
      <c r="K80" s="22">
        <v>7.25</v>
      </c>
      <c r="L80" s="22">
        <v>10.58</v>
      </c>
      <c r="M80" s="22">
        <v>2.84</v>
      </c>
      <c r="N80" s="22">
        <v>0.55000000000000004</v>
      </c>
      <c r="O80" s="22">
        <v>0.09</v>
      </c>
      <c r="P80" s="22">
        <v>3.84</v>
      </c>
      <c r="Q80" s="22">
        <f t="shared" si="5"/>
        <v>103.08000000000001</v>
      </c>
      <c r="R80" s="22"/>
      <c r="S80" s="21">
        <f t="shared" si="6"/>
        <v>0.9324137931034483</v>
      </c>
      <c r="T80" s="21">
        <f t="shared" si="7"/>
        <v>2.579881656804734</v>
      </c>
      <c r="V80" s="3">
        <v>281</v>
      </c>
      <c r="W80" s="3">
        <v>457</v>
      </c>
      <c r="X80" s="3">
        <v>165</v>
      </c>
      <c r="Y80" s="3">
        <v>10</v>
      </c>
      <c r="Z80" s="3">
        <v>238</v>
      </c>
      <c r="AA80" s="3">
        <v>25</v>
      </c>
      <c r="AB80" s="3">
        <v>64</v>
      </c>
      <c r="AC80" s="34">
        <v>1.5</v>
      </c>
      <c r="AD80" s="3" t="s">
        <v>58</v>
      </c>
      <c r="AE80" s="3">
        <v>119</v>
      </c>
      <c r="AF80" s="34">
        <v>5.3</v>
      </c>
      <c r="AG80" s="3">
        <v>14</v>
      </c>
      <c r="AH80" s="34">
        <v>1.7</v>
      </c>
      <c r="AI80" s="3">
        <v>8.8000000000000007</v>
      </c>
      <c r="AJ80" s="34">
        <v>2.2000000000000002</v>
      </c>
      <c r="AK80" s="34">
        <v>0.9</v>
      </c>
      <c r="AL80" s="34">
        <v>3.3</v>
      </c>
      <c r="AM80" s="34">
        <v>0.6</v>
      </c>
      <c r="AN80" s="34">
        <v>3.7</v>
      </c>
      <c r="AO80" s="34">
        <v>0.7</v>
      </c>
      <c r="AP80" s="34">
        <v>2.2999999999999998</v>
      </c>
      <c r="AQ80" s="34">
        <v>0.4</v>
      </c>
      <c r="AR80" s="34">
        <v>2.5</v>
      </c>
      <c r="AS80" s="34">
        <v>0.4</v>
      </c>
      <c r="AT80" s="3" t="s">
        <v>58</v>
      </c>
      <c r="AU80" s="3" t="s">
        <v>58</v>
      </c>
      <c r="AV80" s="34">
        <v>2.5</v>
      </c>
      <c r="AW80" s="34">
        <v>2.2999999999999998</v>
      </c>
      <c r="AX80" s="3" t="s">
        <v>58</v>
      </c>
      <c r="AY80" s="3"/>
      <c r="AZ80" s="35"/>
      <c r="BA80" s="35"/>
      <c r="BB80" s="3" t="s">
        <v>58</v>
      </c>
      <c r="BC80" s="3" t="s">
        <v>58</v>
      </c>
      <c r="BD80" s="3" t="s">
        <v>58</v>
      </c>
    </row>
    <row r="81" spans="1:68" ht="16" customHeight="1">
      <c r="A81" s="28">
        <v>73</v>
      </c>
      <c r="B81" s="1" t="s">
        <v>146</v>
      </c>
      <c r="C81" s="1" t="s">
        <v>144</v>
      </c>
      <c r="D81" s="1" t="s">
        <v>65</v>
      </c>
      <c r="F81" s="22">
        <v>52.8</v>
      </c>
      <c r="G81" s="22">
        <v>0.84</v>
      </c>
      <c r="H81" s="22">
        <v>17.600000000000001</v>
      </c>
      <c r="I81" s="22">
        <v>7.11</v>
      </c>
      <c r="J81" s="22">
        <v>0.12</v>
      </c>
      <c r="K81" s="22">
        <v>8.0299999999999994</v>
      </c>
      <c r="L81" s="22">
        <v>10.32</v>
      </c>
      <c r="M81" s="22">
        <v>2.71</v>
      </c>
      <c r="N81" s="22">
        <v>0.56000000000000005</v>
      </c>
      <c r="O81" s="22">
        <v>0.1</v>
      </c>
      <c r="P81" s="22">
        <v>5.09</v>
      </c>
      <c r="Q81" s="22">
        <f t="shared" si="5"/>
        <v>105.28000000000002</v>
      </c>
      <c r="R81" s="22"/>
      <c r="S81" s="21">
        <f t="shared" si="6"/>
        <v>0.88542963885429649</v>
      </c>
      <c r="T81" s="21">
        <f t="shared" si="7"/>
        <v>2.4753867791842477</v>
      </c>
      <c r="V81" s="3">
        <v>253</v>
      </c>
      <c r="W81" s="3">
        <v>376</v>
      </c>
      <c r="X81" s="3">
        <v>188</v>
      </c>
      <c r="Y81" s="3">
        <v>12</v>
      </c>
      <c r="Z81" s="3">
        <v>229</v>
      </c>
      <c r="AA81" s="3">
        <v>22</v>
      </c>
      <c r="AB81" s="3">
        <v>60</v>
      </c>
      <c r="AC81" s="34">
        <v>1.7</v>
      </c>
      <c r="AD81" s="3" t="s">
        <v>58</v>
      </c>
      <c r="AE81" s="3">
        <v>114</v>
      </c>
      <c r="AF81" s="34">
        <v>4.8</v>
      </c>
      <c r="AG81" s="3">
        <v>12</v>
      </c>
      <c r="AH81" s="34">
        <v>1.4</v>
      </c>
      <c r="AI81" s="3">
        <v>7.7</v>
      </c>
      <c r="AJ81" s="34">
        <v>1.8</v>
      </c>
      <c r="AK81" s="34">
        <v>0.8</v>
      </c>
      <c r="AL81" s="34">
        <v>2.8</v>
      </c>
      <c r="AM81" s="34">
        <v>0.5</v>
      </c>
      <c r="AN81" s="34">
        <v>3.5</v>
      </c>
      <c r="AO81" s="34">
        <v>0.7</v>
      </c>
      <c r="AP81" s="34">
        <v>2.1</v>
      </c>
      <c r="AQ81" s="34">
        <v>0.3</v>
      </c>
      <c r="AR81" s="34">
        <v>2.2999999999999998</v>
      </c>
      <c r="AS81" s="34">
        <v>0.4</v>
      </c>
      <c r="AT81" s="3" t="s">
        <v>58</v>
      </c>
      <c r="AU81" s="3" t="s">
        <v>58</v>
      </c>
      <c r="AV81" s="34">
        <v>3</v>
      </c>
      <c r="AW81" s="34">
        <v>2.8</v>
      </c>
      <c r="AX81" s="3" t="s">
        <v>58</v>
      </c>
      <c r="AY81" s="3"/>
      <c r="AZ81" s="35"/>
      <c r="BA81" s="35"/>
      <c r="BB81" s="3" t="s">
        <v>58</v>
      </c>
      <c r="BC81" s="3" t="s">
        <v>58</v>
      </c>
      <c r="BD81" s="3" t="s">
        <v>58</v>
      </c>
    </row>
    <row r="82" spans="1:68" ht="16" customHeight="1">
      <c r="A82" s="28">
        <v>74</v>
      </c>
      <c r="B82" s="1" t="s">
        <v>147</v>
      </c>
      <c r="C82" s="1" t="s">
        <v>144</v>
      </c>
      <c r="D82" s="1" t="s">
        <v>65</v>
      </c>
      <c r="F82" s="22">
        <v>53.11</v>
      </c>
      <c r="G82" s="22">
        <v>0.81</v>
      </c>
      <c r="H82" s="22">
        <v>17.3</v>
      </c>
      <c r="I82" s="22">
        <v>7.7</v>
      </c>
      <c r="J82" s="22">
        <v>0.18</v>
      </c>
      <c r="K82" s="22">
        <v>7.47</v>
      </c>
      <c r="L82" s="22">
        <v>10.27</v>
      </c>
      <c r="M82" s="22">
        <v>2.75</v>
      </c>
      <c r="N82" s="22">
        <v>0.57999999999999996</v>
      </c>
      <c r="O82" s="22">
        <v>0.09</v>
      </c>
      <c r="P82" s="22">
        <v>2.84</v>
      </c>
      <c r="Q82" s="22">
        <f t="shared" si="5"/>
        <v>103.10000000000001</v>
      </c>
      <c r="R82" s="22"/>
      <c r="S82" s="21">
        <f t="shared" si="6"/>
        <v>1.030789825970549</v>
      </c>
      <c r="T82" s="21">
        <f t="shared" si="7"/>
        <v>2.2467532467532467</v>
      </c>
      <c r="V82" s="3">
        <v>263</v>
      </c>
      <c r="W82" s="3">
        <v>331</v>
      </c>
      <c r="X82" s="3">
        <v>153</v>
      </c>
      <c r="Y82" s="3">
        <v>14</v>
      </c>
      <c r="Z82" s="3">
        <v>227</v>
      </c>
      <c r="AA82" s="3">
        <v>22</v>
      </c>
      <c r="AB82" s="3">
        <v>63</v>
      </c>
      <c r="AC82" s="34">
        <v>1.5</v>
      </c>
      <c r="AD82" s="3" t="s">
        <v>58</v>
      </c>
      <c r="AE82" s="3">
        <v>117</v>
      </c>
      <c r="AF82" s="34">
        <v>4.8</v>
      </c>
      <c r="AG82" s="3">
        <v>12</v>
      </c>
      <c r="AH82" s="34">
        <v>1.4</v>
      </c>
      <c r="AI82" s="3">
        <v>7.2</v>
      </c>
      <c r="AJ82" s="34">
        <v>1.8</v>
      </c>
      <c r="AK82" s="34">
        <v>0.8</v>
      </c>
      <c r="AL82" s="34">
        <v>2.7</v>
      </c>
      <c r="AM82" s="34">
        <v>0.5</v>
      </c>
      <c r="AN82" s="34">
        <v>3.3</v>
      </c>
      <c r="AO82" s="34">
        <v>0.6</v>
      </c>
      <c r="AP82" s="34">
        <v>2</v>
      </c>
      <c r="AQ82" s="34">
        <v>0.3</v>
      </c>
      <c r="AR82" s="34">
        <v>2.2000000000000002</v>
      </c>
      <c r="AS82" s="34">
        <v>0.4</v>
      </c>
      <c r="AT82" s="3" t="s">
        <v>58</v>
      </c>
      <c r="AU82" s="3" t="s">
        <v>58</v>
      </c>
      <c r="AV82" s="34">
        <v>2.5</v>
      </c>
      <c r="AW82" s="34">
        <v>1.9</v>
      </c>
      <c r="AX82" s="3" t="s">
        <v>58</v>
      </c>
      <c r="AY82" s="3"/>
      <c r="AZ82" s="35">
        <v>0.70403099999999996</v>
      </c>
      <c r="BA82" s="35">
        <v>0.51283800000000002</v>
      </c>
      <c r="BB82" s="3" t="s">
        <v>58</v>
      </c>
      <c r="BC82" s="3" t="s">
        <v>58</v>
      </c>
      <c r="BD82" s="3" t="s">
        <v>58</v>
      </c>
    </row>
    <row r="83" spans="1:68" ht="16" customHeight="1">
      <c r="A83" s="28">
        <v>75</v>
      </c>
      <c r="B83" s="1" t="s">
        <v>148</v>
      </c>
      <c r="C83" s="1" t="s">
        <v>144</v>
      </c>
      <c r="D83" s="1" t="s">
        <v>57</v>
      </c>
      <c r="F83" s="22">
        <v>51.19</v>
      </c>
      <c r="G83" s="22">
        <v>0.93</v>
      </c>
      <c r="H83" s="22">
        <v>18.88</v>
      </c>
      <c r="I83" s="22">
        <v>9.0500000000000007</v>
      </c>
      <c r="J83" s="22">
        <v>0.19</v>
      </c>
      <c r="K83" s="22">
        <v>6.2</v>
      </c>
      <c r="L83" s="22">
        <v>10.86</v>
      </c>
      <c r="M83" s="22">
        <v>2.29</v>
      </c>
      <c r="N83" s="22">
        <v>0.32</v>
      </c>
      <c r="O83" s="22">
        <v>0.13</v>
      </c>
      <c r="P83" s="22">
        <v>1.45</v>
      </c>
      <c r="Q83" s="22">
        <f t="shared" si="5"/>
        <v>101.49</v>
      </c>
      <c r="R83" s="22"/>
      <c r="S83" s="21">
        <f t="shared" si="6"/>
        <v>1.4596774193548387</v>
      </c>
      <c r="T83" s="21">
        <f t="shared" si="7"/>
        <v>2.0861878453038671</v>
      </c>
      <c r="V83" s="3">
        <v>276</v>
      </c>
      <c r="W83" s="3">
        <v>116</v>
      </c>
      <c r="X83" s="3">
        <v>13</v>
      </c>
      <c r="Y83" s="3">
        <v>4.3</v>
      </c>
      <c r="Z83" s="3">
        <v>297</v>
      </c>
      <c r="AA83" s="3">
        <v>19</v>
      </c>
      <c r="AB83" s="3">
        <v>72</v>
      </c>
      <c r="AC83" s="34">
        <v>1.8</v>
      </c>
      <c r="AD83" s="3" t="s">
        <v>58</v>
      </c>
      <c r="AE83" s="3">
        <v>101</v>
      </c>
      <c r="AF83" s="3">
        <v>5.3</v>
      </c>
      <c r="AG83" s="3">
        <v>12</v>
      </c>
      <c r="AH83" s="34">
        <v>1.5</v>
      </c>
      <c r="AI83" s="3">
        <v>7.4</v>
      </c>
      <c r="AJ83" s="34">
        <v>1.8</v>
      </c>
      <c r="AK83" s="34">
        <v>0.9</v>
      </c>
      <c r="AL83" s="34">
        <v>2.2999999999999998</v>
      </c>
      <c r="AM83" s="34">
        <v>0.4</v>
      </c>
      <c r="AN83" s="34">
        <v>2.8</v>
      </c>
      <c r="AO83" s="34">
        <v>0.6</v>
      </c>
      <c r="AP83" s="34">
        <v>1.7</v>
      </c>
      <c r="AQ83" s="34">
        <v>0.3</v>
      </c>
      <c r="AR83" s="34">
        <v>2</v>
      </c>
      <c r="AS83" s="34">
        <v>0.3</v>
      </c>
      <c r="AT83" s="3" t="s">
        <v>58</v>
      </c>
      <c r="AU83" s="3" t="s">
        <v>58</v>
      </c>
      <c r="AV83" s="34">
        <v>1.7</v>
      </c>
      <c r="AW83" s="34">
        <v>0.6</v>
      </c>
      <c r="AX83" s="3" t="s">
        <v>58</v>
      </c>
      <c r="AY83" s="3"/>
      <c r="AZ83" s="35">
        <v>0.71069300000000002</v>
      </c>
      <c r="BA83" s="35">
        <v>0.51220200000000005</v>
      </c>
      <c r="BB83" s="3" t="s">
        <v>58</v>
      </c>
      <c r="BC83" s="3" t="s">
        <v>58</v>
      </c>
      <c r="BD83" s="3" t="s">
        <v>58</v>
      </c>
      <c r="BN83" s="2">
        <v>0.70764099999999996</v>
      </c>
      <c r="BP83" s="2">
        <v>0.51235200000000003</v>
      </c>
    </row>
    <row r="84" spans="1:68" ht="16" customHeight="1">
      <c r="A84" s="28">
        <v>76</v>
      </c>
      <c r="B84" s="1" t="s">
        <v>149</v>
      </c>
      <c r="C84" s="1" t="s">
        <v>144</v>
      </c>
      <c r="D84" s="1" t="s">
        <v>57</v>
      </c>
      <c r="F84" s="22">
        <v>51.31</v>
      </c>
      <c r="G84" s="22">
        <v>0.94</v>
      </c>
      <c r="H84" s="22">
        <v>18.48</v>
      </c>
      <c r="I84" s="22">
        <v>9.14</v>
      </c>
      <c r="J84" s="22">
        <v>0.19</v>
      </c>
      <c r="K84" s="22">
        <v>6.8</v>
      </c>
      <c r="L84" s="22">
        <v>10.57</v>
      </c>
      <c r="M84" s="22">
        <v>2.2999999999999998</v>
      </c>
      <c r="N84" s="22">
        <v>0.34</v>
      </c>
      <c r="O84" s="22">
        <v>0.14000000000000001</v>
      </c>
      <c r="P84" s="22">
        <v>0.93</v>
      </c>
      <c r="Q84" s="22">
        <f t="shared" si="5"/>
        <v>101.14000000000001</v>
      </c>
      <c r="R84" s="22"/>
      <c r="S84" s="21">
        <f t="shared" si="6"/>
        <v>1.3441176470588236</v>
      </c>
      <c r="T84" s="21">
        <f t="shared" si="7"/>
        <v>2.0218818380743984</v>
      </c>
      <c r="V84" s="3">
        <v>270</v>
      </c>
      <c r="W84" s="3">
        <v>111</v>
      </c>
      <c r="X84" s="3">
        <v>16</v>
      </c>
      <c r="Y84" s="3">
        <v>6.1</v>
      </c>
      <c r="Z84" s="3">
        <v>289</v>
      </c>
      <c r="AA84" s="3">
        <v>19</v>
      </c>
      <c r="AB84" s="3">
        <v>75</v>
      </c>
      <c r="AC84" s="34">
        <v>1.9</v>
      </c>
      <c r="AD84" s="3" t="s">
        <v>58</v>
      </c>
      <c r="AE84" s="3">
        <v>102</v>
      </c>
      <c r="AF84" s="3">
        <v>5.4</v>
      </c>
      <c r="AG84" s="3">
        <v>12</v>
      </c>
      <c r="AH84" s="34">
        <v>1.5</v>
      </c>
      <c r="AI84" s="3">
        <v>7.5</v>
      </c>
      <c r="AJ84" s="34">
        <v>1.8</v>
      </c>
      <c r="AK84" s="34">
        <v>0.9</v>
      </c>
      <c r="AL84" s="34">
        <v>2.4</v>
      </c>
      <c r="AM84" s="34">
        <v>0.4</v>
      </c>
      <c r="AN84" s="34">
        <v>2.9</v>
      </c>
      <c r="AO84" s="34">
        <v>0.6</v>
      </c>
      <c r="AP84" s="34">
        <v>1.8</v>
      </c>
      <c r="AQ84" s="34">
        <v>0.3</v>
      </c>
      <c r="AR84" s="34">
        <v>2</v>
      </c>
      <c r="AS84" s="34">
        <v>0.3</v>
      </c>
      <c r="AT84" s="3" t="s">
        <v>58</v>
      </c>
      <c r="AU84" s="3" t="s">
        <v>58</v>
      </c>
      <c r="AV84" s="34">
        <v>1.9</v>
      </c>
      <c r="AW84" s="34">
        <v>0.6</v>
      </c>
      <c r="AX84" s="3" t="s">
        <v>58</v>
      </c>
      <c r="AY84" s="3"/>
      <c r="AZ84" s="35">
        <v>0.71064799999999995</v>
      </c>
      <c r="BA84" s="35">
        <v>0.51228200000000002</v>
      </c>
      <c r="BB84" s="3" t="s">
        <v>58</v>
      </c>
      <c r="BC84" s="3" t="s">
        <v>58</v>
      </c>
      <c r="BD84" s="3" t="s">
        <v>58</v>
      </c>
      <c r="BN84" s="2">
        <v>0.70730999999999999</v>
      </c>
      <c r="BP84" s="2">
        <v>0.512401</v>
      </c>
    </row>
    <row r="85" spans="1:68" ht="16" customHeight="1">
      <c r="A85" s="28">
        <v>77</v>
      </c>
      <c r="B85" s="1">
        <v>15031304</v>
      </c>
      <c r="C85" s="1" t="s">
        <v>144</v>
      </c>
      <c r="D85" s="1" t="s">
        <v>65</v>
      </c>
      <c r="F85" s="22">
        <v>52.38</v>
      </c>
      <c r="G85" s="22">
        <v>0.79</v>
      </c>
      <c r="H85" s="22">
        <v>16.71</v>
      </c>
      <c r="I85" s="22">
        <v>7.61</v>
      </c>
      <c r="J85" s="22">
        <v>0.18</v>
      </c>
      <c r="K85" s="22">
        <v>9.6199999999999992</v>
      </c>
      <c r="L85" s="22">
        <v>9.56</v>
      </c>
      <c r="M85" s="22">
        <v>2.68</v>
      </c>
      <c r="N85" s="22">
        <v>0.52</v>
      </c>
      <c r="O85" s="22">
        <v>0.08</v>
      </c>
      <c r="P85" s="22">
        <v>1.1499999999999999</v>
      </c>
      <c r="Q85" s="22">
        <f t="shared" si="5"/>
        <v>101.28000000000002</v>
      </c>
      <c r="R85" s="22"/>
      <c r="S85" s="21">
        <f t="shared" si="6"/>
        <v>0.79106029106029119</v>
      </c>
      <c r="T85" s="21">
        <f t="shared" si="7"/>
        <v>2.1957950065703025</v>
      </c>
      <c r="V85" s="3">
        <v>258</v>
      </c>
      <c r="W85" s="3">
        <v>334</v>
      </c>
      <c r="X85" s="3">
        <v>186</v>
      </c>
      <c r="Y85" s="3">
        <v>10</v>
      </c>
      <c r="Z85" s="3">
        <v>212</v>
      </c>
      <c r="AA85" s="3">
        <v>22</v>
      </c>
      <c r="AB85" s="3">
        <v>60</v>
      </c>
      <c r="AC85" s="34">
        <v>1.4</v>
      </c>
      <c r="AD85" s="3" t="s">
        <v>58</v>
      </c>
      <c r="AE85" s="3">
        <v>119</v>
      </c>
      <c r="AF85" s="34">
        <v>4.5999999999999996</v>
      </c>
      <c r="AG85" s="3">
        <v>11</v>
      </c>
      <c r="AH85" s="34">
        <v>1.4</v>
      </c>
      <c r="AI85" s="3">
        <v>7.1</v>
      </c>
      <c r="AJ85" s="34">
        <v>1.8</v>
      </c>
      <c r="AK85" s="34">
        <v>0.8</v>
      </c>
      <c r="AL85" s="34">
        <v>3</v>
      </c>
      <c r="AM85" s="34">
        <v>0.5</v>
      </c>
      <c r="AN85" s="34">
        <v>3.2</v>
      </c>
      <c r="AO85" s="34">
        <v>0.7</v>
      </c>
      <c r="AP85" s="34">
        <v>2.1</v>
      </c>
      <c r="AQ85" s="34">
        <v>0.3</v>
      </c>
      <c r="AR85" s="34">
        <v>2.2999999999999998</v>
      </c>
      <c r="AS85" s="34">
        <v>0.4</v>
      </c>
      <c r="AT85" s="3" t="s">
        <v>58</v>
      </c>
      <c r="AU85" s="3" t="s">
        <v>58</v>
      </c>
      <c r="AV85" s="34">
        <v>2.7</v>
      </c>
      <c r="AW85" s="34">
        <v>1.9</v>
      </c>
      <c r="AX85" s="3" t="s">
        <v>58</v>
      </c>
      <c r="AY85" s="3"/>
      <c r="AZ85" s="35"/>
      <c r="BA85" s="35"/>
      <c r="BB85" s="3" t="s">
        <v>58</v>
      </c>
      <c r="BC85" s="3" t="s">
        <v>58</v>
      </c>
      <c r="BD85" s="3" t="s">
        <v>58</v>
      </c>
    </row>
    <row r="86" spans="1:68" ht="16" customHeight="1">
      <c r="A86" s="28">
        <v>78</v>
      </c>
      <c r="B86" s="1">
        <v>15031309</v>
      </c>
      <c r="C86" s="1" t="s">
        <v>144</v>
      </c>
      <c r="D86" s="1" t="s">
        <v>65</v>
      </c>
      <c r="F86" s="22">
        <v>52.09</v>
      </c>
      <c r="G86" s="22">
        <v>0.78</v>
      </c>
      <c r="H86" s="22">
        <v>15.97</v>
      </c>
      <c r="I86" s="22">
        <v>8.09</v>
      </c>
      <c r="J86" s="22">
        <v>0.17</v>
      </c>
      <c r="K86" s="22">
        <v>10.19</v>
      </c>
      <c r="L86" s="22">
        <v>10.15</v>
      </c>
      <c r="M86" s="22">
        <v>2.23</v>
      </c>
      <c r="N86" s="22">
        <v>0.38</v>
      </c>
      <c r="O86" s="22">
        <v>0.08</v>
      </c>
      <c r="P86" s="22">
        <v>1.85</v>
      </c>
      <c r="Q86" s="22">
        <f t="shared" si="5"/>
        <v>101.98</v>
      </c>
      <c r="R86" s="22"/>
      <c r="S86" s="21">
        <f t="shared" si="6"/>
        <v>0.79391560353287538</v>
      </c>
      <c r="T86" s="21">
        <f t="shared" si="7"/>
        <v>1.9740420271940669</v>
      </c>
      <c r="V86" s="3">
        <v>269</v>
      </c>
      <c r="W86" s="3">
        <v>429</v>
      </c>
      <c r="X86" s="3">
        <v>196</v>
      </c>
      <c r="Y86" s="3">
        <v>7.4</v>
      </c>
      <c r="Z86" s="3">
        <v>202</v>
      </c>
      <c r="AA86" s="3">
        <v>30</v>
      </c>
      <c r="AB86" s="3">
        <v>56</v>
      </c>
      <c r="AC86" s="34">
        <v>2</v>
      </c>
      <c r="AD86" s="3" t="s">
        <v>58</v>
      </c>
      <c r="AE86" s="3">
        <v>112</v>
      </c>
      <c r="AF86" s="34">
        <v>5.7</v>
      </c>
      <c r="AG86" s="3">
        <v>12</v>
      </c>
      <c r="AH86" s="34">
        <v>1.6</v>
      </c>
      <c r="AI86" s="3">
        <v>8.6999999999999993</v>
      </c>
      <c r="AJ86" s="34">
        <v>2.1</v>
      </c>
      <c r="AK86" s="34">
        <v>0.9</v>
      </c>
      <c r="AL86" s="34">
        <v>3.4</v>
      </c>
      <c r="AM86" s="34">
        <v>0.6</v>
      </c>
      <c r="AN86" s="34">
        <v>3.9</v>
      </c>
      <c r="AO86" s="34">
        <v>0.8</v>
      </c>
      <c r="AP86" s="34">
        <v>2.7</v>
      </c>
      <c r="AQ86" s="34">
        <v>0.4</v>
      </c>
      <c r="AR86" s="34">
        <v>2.6</v>
      </c>
      <c r="AS86" s="34">
        <v>0.4</v>
      </c>
      <c r="AT86" s="3" t="s">
        <v>58</v>
      </c>
      <c r="AU86" s="3" t="s">
        <v>58</v>
      </c>
      <c r="AV86" s="34">
        <v>2</v>
      </c>
      <c r="AW86" s="34">
        <v>1.1000000000000001</v>
      </c>
      <c r="AX86" s="3" t="s">
        <v>58</v>
      </c>
      <c r="AY86" s="3"/>
      <c r="AZ86" s="35">
        <v>0.704542</v>
      </c>
      <c r="BA86" s="35">
        <v>0.51276200000000005</v>
      </c>
      <c r="BB86" s="3" t="s">
        <v>58</v>
      </c>
      <c r="BC86" s="3" t="s">
        <v>58</v>
      </c>
      <c r="BD86" s="3" t="s">
        <v>58</v>
      </c>
    </row>
    <row r="87" spans="1:68" ht="16" customHeight="1">
      <c r="A87" s="28">
        <v>79</v>
      </c>
      <c r="B87" s="1">
        <v>15031303</v>
      </c>
      <c r="C87" s="1" t="s">
        <v>144</v>
      </c>
      <c r="D87" s="1" t="s">
        <v>57</v>
      </c>
      <c r="F87" s="22">
        <v>51.38</v>
      </c>
      <c r="G87" s="22">
        <v>1.05</v>
      </c>
      <c r="H87" s="22">
        <v>21.78</v>
      </c>
      <c r="I87" s="22">
        <v>7.92</v>
      </c>
      <c r="J87" s="22">
        <v>0.2</v>
      </c>
      <c r="K87" s="22">
        <v>3.11</v>
      </c>
      <c r="L87" s="22">
        <v>10.49</v>
      </c>
      <c r="M87" s="22">
        <v>3.01</v>
      </c>
      <c r="N87" s="22">
        <v>0.56000000000000005</v>
      </c>
      <c r="O87" s="22">
        <v>0.17</v>
      </c>
      <c r="P87" s="22">
        <v>1.1399999999999999</v>
      </c>
      <c r="Q87" s="22">
        <f t="shared" si="5"/>
        <v>100.81000000000002</v>
      </c>
      <c r="R87" s="22"/>
      <c r="S87" s="21">
        <f t="shared" si="6"/>
        <v>2.5466237942122185</v>
      </c>
      <c r="T87" s="21">
        <f t="shared" si="7"/>
        <v>2.75</v>
      </c>
      <c r="V87" s="3">
        <v>238</v>
      </c>
      <c r="W87" s="34">
        <v>1</v>
      </c>
      <c r="X87" s="34">
        <v>2.2000000000000002</v>
      </c>
      <c r="Y87" s="3">
        <v>9.1</v>
      </c>
      <c r="Z87" s="3">
        <v>329</v>
      </c>
      <c r="AA87" s="3">
        <v>31</v>
      </c>
      <c r="AB87" s="3">
        <v>83</v>
      </c>
      <c r="AC87" s="34">
        <v>3.3</v>
      </c>
      <c r="AD87" s="3" t="s">
        <v>58</v>
      </c>
      <c r="AE87" s="3">
        <v>120</v>
      </c>
      <c r="AF87" s="34">
        <v>8</v>
      </c>
      <c r="AG87" s="3">
        <v>17</v>
      </c>
      <c r="AH87" s="34">
        <v>2.2000000000000002</v>
      </c>
      <c r="AI87" s="3">
        <v>12</v>
      </c>
      <c r="AJ87" s="34">
        <v>2.9</v>
      </c>
      <c r="AK87" s="34">
        <v>1.2</v>
      </c>
      <c r="AL87" s="34">
        <v>4.2</v>
      </c>
      <c r="AM87" s="34">
        <v>0.7</v>
      </c>
      <c r="AN87" s="34">
        <v>4.5</v>
      </c>
      <c r="AO87" s="34">
        <v>0.9</v>
      </c>
      <c r="AP87" s="34">
        <v>2.9</v>
      </c>
      <c r="AQ87" s="34">
        <v>0.4</v>
      </c>
      <c r="AR87" s="34">
        <v>3</v>
      </c>
      <c r="AS87" s="34">
        <v>0.5</v>
      </c>
      <c r="AT87" s="3" t="s">
        <v>58</v>
      </c>
      <c r="AU87" s="3" t="s">
        <v>58</v>
      </c>
      <c r="AV87" s="34">
        <v>3.4</v>
      </c>
      <c r="AW87" s="34">
        <v>1.9</v>
      </c>
      <c r="AX87" s="3" t="s">
        <v>58</v>
      </c>
      <c r="AY87" s="3"/>
      <c r="AZ87" s="35"/>
      <c r="BA87" s="35"/>
      <c r="BB87" s="3" t="s">
        <v>58</v>
      </c>
      <c r="BC87" s="3" t="s">
        <v>58</v>
      </c>
      <c r="BD87" s="3" t="s">
        <v>58</v>
      </c>
    </row>
    <row r="88" spans="1:68" ht="16" customHeight="1">
      <c r="A88" s="28">
        <v>80</v>
      </c>
      <c r="B88" s="1">
        <v>15031305</v>
      </c>
      <c r="C88" s="1" t="s">
        <v>144</v>
      </c>
      <c r="D88" s="1" t="s">
        <v>65</v>
      </c>
      <c r="F88" s="22">
        <v>53.17</v>
      </c>
      <c r="G88" s="22">
        <v>1.07</v>
      </c>
      <c r="H88" s="22">
        <v>20.43</v>
      </c>
      <c r="I88" s="22">
        <v>7.89</v>
      </c>
      <c r="J88" s="22">
        <v>0.12</v>
      </c>
      <c r="K88" s="22">
        <v>2.68</v>
      </c>
      <c r="L88" s="22">
        <v>9.3800000000000008</v>
      </c>
      <c r="M88" s="22">
        <v>3.03</v>
      </c>
      <c r="N88" s="22">
        <v>1.02</v>
      </c>
      <c r="O88" s="22">
        <v>0.18</v>
      </c>
      <c r="P88" s="22">
        <v>2.78</v>
      </c>
      <c r="Q88" s="22">
        <f t="shared" si="5"/>
        <v>101.75000000000001</v>
      </c>
      <c r="R88" s="22"/>
      <c r="S88" s="21">
        <f t="shared" si="6"/>
        <v>2.9440298507462686</v>
      </c>
      <c r="T88" s="21">
        <f t="shared" si="7"/>
        <v>2.5893536121673004</v>
      </c>
      <c r="V88" s="3">
        <v>250</v>
      </c>
      <c r="W88" s="3">
        <v>52</v>
      </c>
      <c r="X88" s="34">
        <v>5.8</v>
      </c>
      <c r="Y88" s="3">
        <v>25</v>
      </c>
      <c r="Z88" s="3">
        <v>308</v>
      </c>
      <c r="AA88" s="3">
        <v>27</v>
      </c>
      <c r="AB88" s="3">
        <v>102</v>
      </c>
      <c r="AC88" s="34">
        <v>4.0999999999999996</v>
      </c>
      <c r="AD88" s="3" t="s">
        <v>58</v>
      </c>
      <c r="AE88" s="3">
        <v>139</v>
      </c>
      <c r="AF88" s="34">
        <v>8.6</v>
      </c>
      <c r="AG88" s="3">
        <v>21</v>
      </c>
      <c r="AH88" s="34">
        <v>2.6</v>
      </c>
      <c r="AI88" s="3">
        <v>13</v>
      </c>
      <c r="AJ88" s="34">
        <v>3</v>
      </c>
      <c r="AK88" s="34">
        <v>1.3</v>
      </c>
      <c r="AL88" s="34">
        <v>3.8</v>
      </c>
      <c r="AM88" s="34">
        <v>0.7</v>
      </c>
      <c r="AN88" s="34">
        <v>4.0999999999999996</v>
      </c>
      <c r="AO88" s="34">
        <v>0.8</v>
      </c>
      <c r="AP88" s="34">
        <v>2.7</v>
      </c>
      <c r="AQ88" s="34">
        <v>0.4</v>
      </c>
      <c r="AR88" s="34">
        <v>2.9</v>
      </c>
      <c r="AS88" s="34">
        <v>0.4</v>
      </c>
      <c r="AT88" s="3" t="s">
        <v>58</v>
      </c>
      <c r="AU88" s="3" t="s">
        <v>58</v>
      </c>
      <c r="AV88" s="34">
        <v>2.8</v>
      </c>
      <c r="AW88" s="34">
        <v>2.2000000000000002</v>
      </c>
      <c r="AX88" s="3" t="s">
        <v>58</v>
      </c>
      <c r="AY88" s="3"/>
      <c r="AZ88" s="35">
        <v>0.70566099999999998</v>
      </c>
      <c r="BA88" s="35">
        <v>0.51261500000000004</v>
      </c>
      <c r="BB88" s="3" t="s">
        <v>58</v>
      </c>
      <c r="BC88" s="3" t="s">
        <v>58</v>
      </c>
      <c r="BD88" s="3" t="s">
        <v>58</v>
      </c>
    </row>
    <row r="89" spans="1:68" ht="16" customHeight="1">
      <c r="A89" s="28">
        <v>81</v>
      </c>
      <c r="B89" s="1">
        <v>15031306</v>
      </c>
      <c r="C89" s="1" t="s">
        <v>144</v>
      </c>
      <c r="D89" s="1" t="s">
        <v>65</v>
      </c>
      <c r="F89" s="22">
        <v>52.21</v>
      </c>
      <c r="G89" s="22">
        <v>1.38</v>
      </c>
      <c r="H89" s="22">
        <v>19.309999999999999</v>
      </c>
      <c r="I89" s="22">
        <v>8.91</v>
      </c>
      <c r="J89" s="22">
        <v>0.11</v>
      </c>
      <c r="K89" s="22">
        <v>3.74</v>
      </c>
      <c r="L89" s="22">
        <v>9.56</v>
      </c>
      <c r="M89" s="22">
        <v>3.13</v>
      </c>
      <c r="N89" s="22">
        <v>0.88</v>
      </c>
      <c r="O89" s="22">
        <v>0.23</v>
      </c>
      <c r="P89" s="22">
        <v>2.25</v>
      </c>
      <c r="Q89" s="22">
        <f t="shared" si="5"/>
        <v>101.71</v>
      </c>
      <c r="R89" s="22"/>
      <c r="S89" s="21">
        <f t="shared" si="6"/>
        <v>2.3823529411764706</v>
      </c>
      <c r="T89" s="21">
        <f t="shared" si="7"/>
        <v>2.1672278338945006</v>
      </c>
      <c r="V89" s="3">
        <v>295</v>
      </c>
      <c r="W89" s="3">
        <v>50</v>
      </c>
      <c r="X89" s="34">
        <v>6.7</v>
      </c>
      <c r="Y89" s="3">
        <v>19</v>
      </c>
      <c r="Z89" s="3">
        <v>319</v>
      </c>
      <c r="AA89" s="3">
        <v>39</v>
      </c>
      <c r="AB89" s="3">
        <v>126</v>
      </c>
      <c r="AC89" s="34">
        <v>5.5</v>
      </c>
      <c r="AD89" s="3" t="s">
        <v>58</v>
      </c>
      <c r="AE89" s="3">
        <v>173</v>
      </c>
      <c r="AF89" s="3">
        <v>11</v>
      </c>
      <c r="AG89" s="3">
        <v>24</v>
      </c>
      <c r="AH89" s="34">
        <v>3.1</v>
      </c>
      <c r="AI89" s="3">
        <v>16</v>
      </c>
      <c r="AJ89" s="34">
        <v>3.6</v>
      </c>
      <c r="AK89" s="34">
        <v>1.5</v>
      </c>
      <c r="AL89" s="34">
        <v>5.2</v>
      </c>
      <c r="AM89" s="34">
        <v>0.9</v>
      </c>
      <c r="AN89" s="34">
        <v>5.6</v>
      </c>
      <c r="AO89" s="34">
        <v>1.1000000000000001</v>
      </c>
      <c r="AP89" s="34">
        <v>3.6</v>
      </c>
      <c r="AQ89" s="34">
        <v>0.5</v>
      </c>
      <c r="AR89" s="34">
        <v>3.7</v>
      </c>
      <c r="AS89" s="34">
        <v>0.6</v>
      </c>
      <c r="AT89" s="3" t="s">
        <v>58</v>
      </c>
      <c r="AU89" s="3" t="s">
        <v>58</v>
      </c>
      <c r="AV89" s="34">
        <v>4.0999999999999996</v>
      </c>
      <c r="AW89" s="34">
        <v>2.5</v>
      </c>
      <c r="AX89" s="3" t="s">
        <v>58</v>
      </c>
      <c r="AY89" s="3"/>
      <c r="AZ89" s="35"/>
      <c r="BA89" s="35"/>
      <c r="BB89" s="3" t="s">
        <v>58</v>
      </c>
      <c r="BC89" s="3" t="s">
        <v>58</v>
      </c>
      <c r="BD89" s="3" t="s">
        <v>58</v>
      </c>
    </row>
    <row r="90" spans="1:68" ht="16" customHeight="1">
      <c r="A90" s="28">
        <v>82</v>
      </c>
      <c r="B90" s="1">
        <v>15031310</v>
      </c>
      <c r="C90" s="1" t="s">
        <v>144</v>
      </c>
      <c r="D90" s="1" t="s">
        <v>57</v>
      </c>
      <c r="F90" s="22">
        <v>50.95</v>
      </c>
      <c r="G90" s="22">
        <v>1</v>
      </c>
      <c r="H90" s="22">
        <v>21.83</v>
      </c>
      <c r="I90" s="22">
        <v>8.3699999999999992</v>
      </c>
      <c r="J90" s="22">
        <v>0.14000000000000001</v>
      </c>
      <c r="K90" s="22">
        <v>3.25</v>
      </c>
      <c r="L90" s="22">
        <v>10.74</v>
      </c>
      <c r="M90" s="22">
        <v>2.88</v>
      </c>
      <c r="N90" s="22">
        <v>0.51</v>
      </c>
      <c r="O90" s="22">
        <v>0.15</v>
      </c>
      <c r="P90" s="22">
        <v>2.35</v>
      </c>
      <c r="Q90" s="22">
        <f t="shared" si="5"/>
        <v>102.17</v>
      </c>
      <c r="R90" s="22"/>
      <c r="S90" s="21">
        <f t="shared" si="6"/>
        <v>2.5753846153846149</v>
      </c>
      <c r="T90" s="21">
        <f t="shared" si="7"/>
        <v>2.6081242532855438</v>
      </c>
      <c r="V90" s="3">
        <v>257</v>
      </c>
      <c r="W90" s="3">
        <v>24</v>
      </c>
      <c r="X90" s="34">
        <v>3.7</v>
      </c>
      <c r="Y90" s="3">
        <v>14</v>
      </c>
      <c r="Z90" s="3">
        <v>304</v>
      </c>
      <c r="AA90" s="3">
        <v>26</v>
      </c>
      <c r="AB90" s="3">
        <v>67</v>
      </c>
      <c r="AC90" s="34">
        <v>2.7</v>
      </c>
      <c r="AD90" s="3" t="s">
        <v>58</v>
      </c>
      <c r="AE90" s="3">
        <v>115</v>
      </c>
      <c r="AF90" s="34">
        <v>6</v>
      </c>
      <c r="AG90" s="3">
        <v>15</v>
      </c>
      <c r="AH90" s="34">
        <v>1.8</v>
      </c>
      <c r="AI90" s="3">
        <v>9.6999999999999993</v>
      </c>
      <c r="AJ90" s="34">
        <v>2.4</v>
      </c>
      <c r="AK90" s="34">
        <v>1</v>
      </c>
      <c r="AL90" s="34">
        <v>3.7</v>
      </c>
      <c r="AM90" s="34">
        <v>0.6</v>
      </c>
      <c r="AN90" s="34">
        <v>3.9</v>
      </c>
      <c r="AO90" s="34">
        <v>0.8</v>
      </c>
      <c r="AP90" s="34">
        <v>2.5</v>
      </c>
      <c r="AQ90" s="34">
        <v>0.4</v>
      </c>
      <c r="AR90" s="34">
        <v>2.7</v>
      </c>
      <c r="AS90" s="34">
        <v>0.4</v>
      </c>
      <c r="AT90" s="3" t="s">
        <v>58</v>
      </c>
      <c r="AU90" s="3" t="s">
        <v>58</v>
      </c>
      <c r="AV90" s="34">
        <v>3.1</v>
      </c>
      <c r="AW90" s="34">
        <v>2.4</v>
      </c>
      <c r="AX90" s="3" t="s">
        <v>58</v>
      </c>
      <c r="AY90" s="3"/>
      <c r="AZ90" s="35">
        <v>0.70523199999999997</v>
      </c>
      <c r="BA90" s="35">
        <v>0.51266299999999998</v>
      </c>
      <c r="BB90" s="3" t="s">
        <v>58</v>
      </c>
      <c r="BC90" s="3" t="s">
        <v>58</v>
      </c>
      <c r="BD90" s="3" t="s">
        <v>58</v>
      </c>
      <c r="BN90" s="2" t="s">
        <v>150</v>
      </c>
      <c r="BP90" s="2" t="s">
        <v>151</v>
      </c>
    </row>
    <row r="91" spans="1:68" ht="16" customHeight="1">
      <c r="A91" s="28">
        <v>83</v>
      </c>
      <c r="B91" s="1">
        <v>15031308</v>
      </c>
      <c r="C91" s="1" t="s">
        <v>144</v>
      </c>
      <c r="D91" s="1" t="s">
        <v>65</v>
      </c>
      <c r="F91" s="22">
        <v>56.09</v>
      </c>
      <c r="G91" s="22">
        <v>0.86</v>
      </c>
      <c r="H91" s="22">
        <v>19.809999999999999</v>
      </c>
      <c r="I91" s="22">
        <v>6.95</v>
      </c>
      <c r="J91" s="22">
        <v>0.21</v>
      </c>
      <c r="K91" s="22">
        <v>3.85</v>
      </c>
      <c r="L91" s="22">
        <v>8.73</v>
      </c>
      <c r="M91" s="22">
        <v>2.84</v>
      </c>
      <c r="N91" s="22">
        <v>0.77</v>
      </c>
      <c r="O91" s="22">
        <v>0.12</v>
      </c>
      <c r="P91" s="22">
        <v>2.2599999999999998</v>
      </c>
      <c r="Q91" s="22">
        <f t="shared" si="5"/>
        <v>102.49000000000001</v>
      </c>
      <c r="R91" s="22"/>
      <c r="S91" s="21">
        <f t="shared" si="6"/>
        <v>1.8051948051948052</v>
      </c>
      <c r="T91" s="21">
        <f t="shared" si="7"/>
        <v>2.8503597122302158</v>
      </c>
      <c r="V91" s="3">
        <v>212</v>
      </c>
      <c r="W91" s="3">
        <v>79</v>
      </c>
      <c r="X91" s="34">
        <v>9.4</v>
      </c>
      <c r="Y91" s="3">
        <v>34</v>
      </c>
      <c r="Z91" s="3">
        <v>234</v>
      </c>
      <c r="AA91" s="3">
        <v>39</v>
      </c>
      <c r="AB91" s="3">
        <v>104</v>
      </c>
      <c r="AC91" s="34">
        <v>4.7</v>
      </c>
      <c r="AD91" s="3" t="s">
        <v>58</v>
      </c>
      <c r="AE91" s="3">
        <v>263</v>
      </c>
      <c r="AF91" s="3">
        <v>17</v>
      </c>
      <c r="AG91" s="3">
        <v>31</v>
      </c>
      <c r="AH91" s="34">
        <v>4</v>
      </c>
      <c r="AI91" s="3">
        <v>20</v>
      </c>
      <c r="AJ91" s="34">
        <v>4.5999999999999996</v>
      </c>
      <c r="AK91" s="34">
        <v>1.7</v>
      </c>
      <c r="AL91" s="34">
        <v>6.3</v>
      </c>
      <c r="AM91" s="34">
        <v>1.1000000000000001</v>
      </c>
      <c r="AN91" s="34">
        <v>6.6</v>
      </c>
      <c r="AO91" s="34">
        <v>1.2</v>
      </c>
      <c r="AP91" s="34">
        <v>4</v>
      </c>
      <c r="AQ91" s="34">
        <v>0.6</v>
      </c>
      <c r="AR91" s="34">
        <v>4.2</v>
      </c>
      <c r="AS91" s="34">
        <v>0.7</v>
      </c>
      <c r="AT91" s="3" t="s">
        <v>58</v>
      </c>
      <c r="AU91" s="3" t="s">
        <v>58</v>
      </c>
      <c r="AV91" s="34">
        <v>8.1</v>
      </c>
      <c r="AW91" s="34">
        <v>4.2</v>
      </c>
      <c r="AX91" s="3" t="s">
        <v>58</v>
      </c>
      <c r="AY91" s="3"/>
      <c r="AZ91" s="35"/>
      <c r="BA91" s="35"/>
      <c r="BB91" s="3" t="s">
        <v>58</v>
      </c>
      <c r="BC91" s="3" t="s">
        <v>58</v>
      </c>
      <c r="BD91" s="3" t="s">
        <v>58</v>
      </c>
      <c r="BN91" s="2">
        <v>0.70564800000000005</v>
      </c>
      <c r="BP91" s="2">
        <v>0.51255600000000001</v>
      </c>
    </row>
    <row r="92" spans="1:68" ht="16" customHeight="1">
      <c r="A92" s="28">
        <v>84</v>
      </c>
      <c r="B92" s="1">
        <v>15030205</v>
      </c>
      <c r="C92" s="1" t="s">
        <v>144</v>
      </c>
      <c r="D92" s="1" t="s">
        <v>79</v>
      </c>
      <c r="F92" s="22">
        <v>62.83</v>
      </c>
      <c r="G92" s="22">
        <v>0.86</v>
      </c>
      <c r="H92" s="22">
        <v>18.21</v>
      </c>
      <c r="I92" s="22">
        <v>5.56</v>
      </c>
      <c r="J92" s="22">
        <v>0.06</v>
      </c>
      <c r="K92" s="22">
        <v>1.22</v>
      </c>
      <c r="L92" s="22">
        <v>7.09</v>
      </c>
      <c r="M92" s="22">
        <v>3.31</v>
      </c>
      <c r="N92" s="22">
        <v>1.06</v>
      </c>
      <c r="O92" s="22">
        <v>0.13</v>
      </c>
      <c r="P92" s="22">
        <v>1.47</v>
      </c>
      <c r="Q92" s="22">
        <f t="shared" si="5"/>
        <v>101.80000000000001</v>
      </c>
      <c r="R92" s="22"/>
      <c r="S92" s="21">
        <f t="shared" si="6"/>
        <v>4.557377049180328</v>
      </c>
      <c r="T92" s="21">
        <f t="shared" si="7"/>
        <v>3.2751798561151082</v>
      </c>
      <c r="V92" s="3">
        <v>143</v>
      </c>
      <c r="W92" s="3">
        <v>17</v>
      </c>
      <c r="X92" s="34">
        <v>5.0999999999999996</v>
      </c>
      <c r="Y92" s="3">
        <v>29</v>
      </c>
      <c r="Z92" s="3">
        <v>213</v>
      </c>
      <c r="AA92" s="3">
        <v>28</v>
      </c>
      <c r="AB92" s="3">
        <v>112</v>
      </c>
      <c r="AC92" s="34">
        <v>3.5</v>
      </c>
      <c r="AD92" s="3" t="s">
        <v>58</v>
      </c>
      <c r="AE92" s="3">
        <v>232</v>
      </c>
      <c r="AF92" s="3">
        <v>11</v>
      </c>
      <c r="AG92" s="3">
        <v>24</v>
      </c>
      <c r="AH92" s="34">
        <v>2.9</v>
      </c>
      <c r="AI92" s="3">
        <v>13</v>
      </c>
      <c r="AJ92" s="34">
        <v>3</v>
      </c>
      <c r="AK92" s="34">
        <v>1.1000000000000001</v>
      </c>
      <c r="AL92" s="34">
        <v>3.9</v>
      </c>
      <c r="AM92" s="34">
        <v>0.6</v>
      </c>
      <c r="AN92" s="34">
        <v>4.2</v>
      </c>
      <c r="AO92" s="34">
        <v>0.8</v>
      </c>
      <c r="AP92" s="34">
        <v>2.7</v>
      </c>
      <c r="AQ92" s="34">
        <v>0.4</v>
      </c>
      <c r="AR92" s="34">
        <v>2.9</v>
      </c>
      <c r="AS92" s="34">
        <v>0.5</v>
      </c>
      <c r="AT92" s="3" t="s">
        <v>58</v>
      </c>
      <c r="AU92" s="3" t="s">
        <v>58</v>
      </c>
      <c r="AV92" s="34">
        <v>5.3</v>
      </c>
      <c r="AW92" s="34">
        <v>5.2</v>
      </c>
      <c r="AX92" s="3" t="s">
        <v>58</v>
      </c>
      <c r="AY92" s="3"/>
      <c r="AZ92" s="35">
        <v>0.70507399999999998</v>
      </c>
      <c r="BA92" s="35">
        <v>0.51270000000000004</v>
      </c>
      <c r="BB92" s="3" t="s">
        <v>58</v>
      </c>
      <c r="BC92" s="3" t="s">
        <v>58</v>
      </c>
      <c r="BD92" s="3" t="s">
        <v>58</v>
      </c>
      <c r="BN92" s="2">
        <v>0.70616699999999999</v>
      </c>
      <c r="BP92" s="2">
        <v>0.51267499999999999</v>
      </c>
    </row>
    <row r="93" spans="1:68" ht="16" customHeight="1">
      <c r="A93" s="28">
        <v>85</v>
      </c>
      <c r="B93" s="1">
        <v>15031301</v>
      </c>
      <c r="C93" s="1" t="s">
        <v>144</v>
      </c>
      <c r="D93" s="1" t="s">
        <v>57</v>
      </c>
      <c r="F93" s="22">
        <v>50.9</v>
      </c>
      <c r="G93" s="22">
        <v>0.98</v>
      </c>
      <c r="H93" s="22">
        <v>20.13</v>
      </c>
      <c r="I93" s="22">
        <v>9.36</v>
      </c>
      <c r="J93" s="22">
        <v>0.11</v>
      </c>
      <c r="K93" s="22">
        <v>4.24</v>
      </c>
      <c r="L93" s="22">
        <v>11.15</v>
      </c>
      <c r="M93" s="22">
        <v>2.27</v>
      </c>
      <c r="N93" s="22">
        <v>0.28000000000000003</v>
      </c>
      <c r="O93" s="22">
        <v>0.15</v>
      </c>
      <c r="P93" s="22">
        <v>3.29</v>
      </c>
      <c r="Q93" s="22">
        <f t="shared" si="5"/>
        <v>102.86</v>
      </c>
      <c r="R93" s="22"/>
      <c r="S93" s="21">
        <f t="shared" si="6"/>
        <v>2.2075471698113205</v>
      </c>
      <c r="T93" s="21">
        <f t="shared" si="7"/>
        <v>2.1506410256410255</v>
      </c>
      <c r="V93" s="3">
        <v>283</v>
      </c>
      <c r="W93" s="3">
        <v>129</v>
      </c>
      <c r="X93" s="3">
        <v>13</v>
      </c>
      <c r="Y93" s="3">
        <v>7.9</v>
      </c>
      <c r="Z93" s="3">
        <v>313</v>
      </c>
      <c r="AA93" s="3">
        <v>47</v>
      </c>
      <c r="AB93" s="3">
        <v>72</v>
      </c>
      <c r="AC93" s="34">
        <v>3.1</v>
      </c>
      <c r="AD93" s="3" t="s">
        <v>58</v>
      </c>
      <c r="AE93" s="3">
        <v>91</v>
      </c>
      <c r="AF93" s="3">
        <v>13</v>
      </c>
      <c r="AG93" s="3">
        <v>14</v>
      </c>
      <c r="AH93" s="34">
        <v>2.4</v>
      </c>
      <c r="AI93" s="3">
        <v>18</v>
      </c>
      <c r="AJ93" s="34">
        <v>4</v>
      </c>
      <c r="AK93" s="34">
        <v>1.9</v>
      </c>
      <c r="AL93" s="34">
        <v>6</v>
      </c>
      <c r="AM93" s="34">
        <v>1</v>
      </c>
      <c r="AN93" s="34">
        <v>6.4</v>
      </c>
      <c r="AO93" s="34">
        <v>1.3</v>
      </c>
      <c r="AP93" s="34">
        <v>4.3</v>
      </c>
      <c r="AQ93" s="34">
        <v>0.7</v>
      </c>
      <c r="AR93" s="34">
        <v>4.4000000000000004</v>
      </c>
      <c r="AS93" s="34">
        <v>0.7</v>
      </c>
      <c r="AT93" s="3" t="s">
        <v>58</v>
      </c>
      <c r="AU93" s="3" t="s">
        <v>58</v>
      </c>
      <c r="AV93" s="34">
        <v>2.5</v>
      </c>
      <c r="AW93" s="34">
        <v>2.4</v>
      </c>
      <c r="AX93" s="3" t="s">
        <v>58</v>
      </c>
      <c r="AY93" s="3"/>
      <c r="AZ93" s="35">
        <v>0.71040300000000001</v>
      </c>
      <c r="BA93" s="35">
        <v>0.51222800000000002</v>
      </c>
      <c r="BB93" s="3" t="s">
        <v>58</v>
      </c>
      <c r="BC93" s="3" t="s">
        <v>58</v>
      </c>
      <c r="BD93" s="3" t="s">
        <v>58</v>
      </c>
      <c r="BN93" s="2">
        <v>0.70726599999999995</v>
      </c>
      <c r="BP93" s="2">
        <v>0.51250499999999999</v>
      </c>
    </row>
    <row r="94" spans="1:68" ht="16" customHeight="1">
      <c r="A94" s="28">
        <v>86</v>
      </c>
      <c r="B94" s="1">
        <v>15031302</v>
      </c>
      <c r="C94" s="1" t="s">
        <v>144</v>
      </c>
      <c r="D94" s="1" t="s">
        <v>57</v>
      </c>
      <c r="F94" s="22">
        <v>48.52</v>
      </c>
      <c r="G94" s="22">
        <v>0.9</v>
      </c>
      <c r="H94" s="22">
        <v>18.39</v>
      </c>
      <c r="I94" s="22">
        <v>9.11</v>
      </c>
      <c r="J94" s="22">
        <v>0.22</v>
      </c>
      <c r="K94" s="22">
        <v>6.27</v>
      </c>
      <c r="L94" s="22">
        <v>11.29</v>
      </c>
      <c r="M94" s="22">
        <v>2.12</v>
      </c>
      <c r="N94" s="22">
        <v>0.32</v>
      </c>
      <c r="O94" s="22">
        <v>0.12</v>
      </c>
      <c r="P94" s="22">
        <v>3.09</v>
      </c>
      <c r="Q94" s="22">
        <f t="shared" si="5"/>
        <v>100.35</v>
      </c>
      <c r="R94" s="22"/>
      <c r="S94" s="21">
        <f t="shared" si="6"/>
        <v>1.4529505582137161</v>
      </c>
      <c r="T94" s="21">
        <f t="shared" si="7"/>
        <v>2.0186608122941823</v>
      </c>
      <c r="V94" s="3">
        <v>270</v>
      </c>
      <c r="W94" s="3">
        <v>186</v>
      </c>
      <c r="X94" s="3">
        <v>23</v>
      </c>
      <c r="Y94" s="3">
        <v>6.7</v>
      </c>
      <c r="Z94" s="3">
        <v>283</v>
      </c>
      <c r="AA94" s="3">
        <v>19</v>
      </c>
      <c r="AB94" s="3">
        <v>75</v>
      </c>
      <c r="AC94" s="34">
        <v>1.9</v>
      </c>
      <c r="AD94" s="3" t="s">
        <v>58</v>
      </c>
      <c r="AE94" s="3">
        <v>91</v>
      </c>
      <c r="AF94" s="3">
        <v>4.4000000000000004</v>
      </c>
      <c r="AG94" s="3">
        <v>9.8000000000000007</v>
      </c>
      <c r="AH94" s="34">
        <v>1.3</v>
      </c>
      <c r="AI94" s="3">
        <v>6.8</v>
      </c>
      <c r="AJ94" s="34">
        <v>1.6</v>
      </c>
      <c r="AK94" s="34">
        <v>0.9</v>
      </c>
      <c r="AL94" s="34">
        <v>2.5</v>
      </c>
      <c r="AM94" s="34">
        <v>0.4</v>
      </c>
      <c r="AN94" s="34">
        <v>2.7</v>
      </c>
      <c r="AO94" s="34">
        <v>0.5</v>
      </c>
      <c r="AP94" s="34">
        <v>1.8</v>
      </c>
      <c r="AQ94" s="34">
        <v>0.3</v>
      </c>
      <c r="AR94" s="34">
        <v>1.9</v>
      </c>
      <c r="AS94" s="34">
        <v>0.3</v>
      </c>
      <c r="AT94" s="3" t="s">
        <v>58</v>
      </c>
      <c r="AU94" s="3" t="s">
        <v>58</v>
      </c>
      <c r="AV94" s="34">
        <v>2</v>
      </c>
      <c r="AW94" s="34">
        <v>0.4</v>
      </c>
      <c r="AX94" s="3" t="s">
        <v>58</v>
      </c>
      <c r="AY94" s="3"/>
      <c r="AZ94" s="35">
        <v>0.71040700000000001</v>
      </c>
      <c r="BA94" s="35">
        <v>0.51227900000000004</v>
      </c>
      <c r="BB94" s="3" t="s">
        <v>58</v>
      </c>
      <c r="BC94" s="3" t="s">
        <v>58</v>
      </c>
      <c r="BD94" s="3" t="s">
        <v>58</v>
      </c>
      <c r="BN94" s="2">
        <v>0.70696700000000001</v>
      </c>
      <c r="BP94" s="2">
        <v>0.51243899999999998</v>
      </c>
    </row>
    <row r="95" spans="1:68" ht="8" customHeight="1">
      <c r="BN95" s="2">
        <v>0.70910200000000001</v>
      </c>
      <c r="BP95" s="2">
        <v>0.51246999999999998</v>
      </c>
    </row>
    <row r="96" spans="1:68" ht="16" customHeight="1">
      <c r="A96" s="1" t="s">
        <v>152</v>
      </c>
      <c r="BN96" s="2">
        <v>0.70859499999999997</v>
      </c>
      <c r="BP96" s="2">
        <v>0.51250099999999998</v>
      </c>
    </row>
    <row r="97" spans="1:56" ht="16" customHeight="1">
      <c r="A97" s="28">
        <v>87</v>
      </c>
      <c r="B97" s="1" t="s">
        <v>153</v>
      </c>
      <c r="C97" s="1" t="s">
        <v>154</v>
      </c>
      <c r="D97" s="1" t="s">
        <v>57</v>
      </c>
      <c r="F97" s="22">
        <v>50.92</v>
      </c>
      <c r="G97" s="22">
        <v>2.69</v>
      </c>
      <c r="H97" s="22">
        <v>15.67</v>
      </c>
      <c r="I97" s="22">
        <v>11.960101999999999</v>
      </c>
      <c r="J97" s="22">
        <v>0.16</v>
      </c>
      <c r="K97" s="22">
        <v>5.73</v>
      </c>
      <c r="L97" s="22">
        <v>8.1999999999999993</v>
      </c>
      <c r="M97" s="22">
        <v>3.05</v>
      </c>
      <c r="N97" s="22">
        <v>0.19</v>
      </c>
      <c r="O97" s="22">
        <v>0.14000000000000001</v>
      </c>
      <c r="P97" s="3" t="s">
        <v>58</v>
      </c>
      <c r="Q97" s="22">
        <f>SUM(F97:P97)</f>
        <v>98.710102000000006</v>
      </c>
      <c r="R97" s="22"/>
      <c r="S97" s="21">
        <f t="shared" ref="S97:S105" si="8">I97/K97</f>
        <v>2.0872778359511339</v>
      </c>
      <c r="T97" s="21">
        <f t="shared" ref="T97:T105" si="9">H97/I97</f>
        <v>1.3101894950394237</v>
      </c>
      <c r="V97" s="3" t="s">
        <v>58</v>
      </c>
      <c r="W97" s="3" t="s">
        <v>58</v>
      </c>
      <c r="X97" s="3" t="s">
        <v>58</v>
      </c>
      <c r="Y97" s="3" t="s">
        <v>58</v>
      </c>
      <c r="Z97" s="3" t="s">
        <v>58</v>
      </c>
      <c r="AA97" s="3" t="s">
        <v>58</v>
      </c>
      <c r="AB97" s="3" t="s">
        <v>58</v>
      </c>
      <c r="AC97" s="3" t="s">
        <v>58</v>
      </c>
      <c r="AD97" s="3" t="s">
        <v>58</v>
      </c>
      <c r="AE97" s="3" t="s">
        <v>58</v>
      </c>
      <c r="AF97" s="3" t="s">
        <v>58</v>
      </c>
      <c r="AG97" s="3" t="s">
        <v>58</v>
      </c>
      <c r="AH97" s="3" t="s">
        <v>58</v>
      </c>
      <c r="AI97" s="3" t="s">
        <v>58</v>
      </c>
      <c r="AJ97" s="3" t="s">
        <v>58</v>
      </c>
      <c r="AK97" s="3" t="s">
        <v>58</v>
      </c>
      <c r="AL97" s="3" t="s">
        <v>58</v>
      </c>
      <c r="AM97" s="3" t="s">
        <v>58</v>
      </c>
      <c r="AN97" s="3" t="s">
        <v>58</v>
      </c>
      <c r="AO97" s="3" t="s">
        <v>58</v>
      </c>
      <c r="AP97" s="3" t="s">
        <v>58</v>
      </c>
      <c r="AQ97" s="3" t="s">
        <v>58</v>
      </c>
      <c r="AR97" s="3" t="s">
        <v>58</v>
      </c>
      <c r="AS97" s="3" t="s">
        <v>58</v>
      </c>
      <c r="AT97" s="3" t="s">
        <v>58</v>
      </c>
      <c r="AU97" s="3" t="s">
        <v>58</v>
      </c>
      <c r="AV97" s="3" t="s">
        <v>58</v>
      </c>
      <c r="AW97" s="3" t="s">
        <v>58</v>
      </c>
      <c r="AX97" s="3" t="s">
        <v>58</v>
      </c>
      <c r="AZ97" s="3" t="s">
        <v>58</v>
      </c>
      <c r="BA97" s="3" t="s">
        <v>58</v>
      </c>
      <c r="BB97" s="3" t="s">
        <v>58</v>
      </c>
      <c r="BC97" s="3" t="s">
        <v>58</v>
      </c>
      <c r="BD97" s="3" t="s">
        <v>58</v>
      </c>
    </row>
    <row r="98" spans="1:56" ht="16" customHeight="1">
      <c r="A98" s="28">
        <v>88</v>
      </c>
      <c r="B98" s="1" t="s">
        <v>155</v>
      </c>
      <c r="C98" s="1" t="s">
        <v>154</v>
      </c>
      <c r="D98" s="1" t="s">
        <v>57</v>
      </c>
      <c r="F98" s="22">
        <v>50.99</v>
      </c>
      <c r="G98" s="22">
        <v>2.7</v>
      </c>
      <c r="H98" s="22">
        <v>15.41</v>
      </c>
      <c r="I98" s="22">
        <v>12.532385999999999</v>
      </c>
      <c r="J98" s="22">
        <v>0.15</v>
      </c>
      <c r="K98" s="22">
        <v>4.55</v>
      </c>
      <c r="L98" s="22">
        <v>9.17</v>
      </c>
      <c r="M98" s="22">
        <v>3.06</v>
      </c>
      <c r="N98" s="22">
        <v>0.18</v>
      </c>
      <c r="O98" s="22">
        <v>0.14000000000000001</v>
      </c>
      <c r="P98" s="3" t="s">
        <v>58</v>
      </c>
      <c r="Q98" s="22">
        <f t="shared" ref="Q98:Q105" si="10">SUM(F98:P98)</f>
        <v>98.882386000000025</v>
      </c>
      <c r="R98" s="22"/>
      <c r="S98" s="21">
        <f t="shared" si="8"/>
        <v>2.7543705494505493</v>
      </c>
      <c r="T98" s="21">
        <f t="shared" si="9"/>
        <v>1.2296142171171556</v>
      </c>
      <c r="V98" s="3" t="s">
        <v>58</v>
      </c>
      <c r="W98" s="3" t="s">
        <v>58</v>
      </c>
      <c r="X98" s="3" t="s">
        <v>58</v>
      </c>
      <c r="Y98" s="3" t="s">
        <v>58</v>
      </c>
      <c r="Z98" s="3" t="s">
        <v>58</v>
      </c>
      <c r="AA98" s="3" t="s">
        <v>58</v>
      </c>
      <c r="AB98" s="3" t="s">
        <v>58</v>
      </c>
      <c r="AC98" s="3" t="s">
        <v>58</v>
      </c>
      <c r="AD98" s="3" t="s">
        <v>58</v>
      </c>
      <c r="AE98" s="3" t="s">
        <v>58</v>
      </c>
      <c r="AF98" s="3" t="s">
        <v>58</v>
      </c>
      <c r="AG98" s="3" t="s">
        <v>58</v>
      </c>
      <c r="AH98" s="3" t="s">
        <v>58</v>
      </c>
      <c r="AI98" s="3" t="s">
        <v>58</v>
      </c>
      <c r="AJ98" s="3" t="s">
        <v>58</v>
      </c>
      <c r="AK98" s="3" t="s">
        <v>58</v>
      </c>
      <c r="AL98" s="3" t="s">
        <v>58</v>
      </c>
      <c r="AM98" s="3" t="s">
        <v>58</v>
      </c>
      <c r="AN98" s="3" t="s">
        <v>58</v>
      </c>
      <c r="AO98" s="3" t="s">
        <v>58</v>
      </c>
      <c r="AP98" s="3" t="s">
        <v>58</v>
      </c>
      <c r="AQ98" s="3" t="s">
        <v>58</v>
      </c>
      <c r="AR98" s="3" t="s">
        <v>58</v>
      </c>
      <c r="AS98" s="3" t="s">
        <v>58</v>
      </c>
      <c r="AT98" s="3" t="s">
        <v>58</v>
      </c>
      <c r="AU98" s="3" t="s">
        <v>58</v>
      </c>
      <c r="AV98" s="3" t="s">
        <v>58</v>
      </c>
      <c r="AW98" s="3" t="s">
        <v>58</v>
      </c>
      <c r="AX98" s="3" t="s">
        <v>58</v>
      </c>
      <c r="AZ98" s="3" t="s">
        <v>58</v>
      </c>
      <c r="BA98" s="3" t="s">
        <v>58</v>
      </c>
      <c r="BB98" s="3" t="s">
        <v>58</v>
      </c>
      <c r="BC98" s="3" t="s">
        <v>58</v>
      </c>
      <c r="BD98" s="3" t="s">
        <v>58</v>
      </c>
    </row>
    <row r="99" spans="1:56" ht="16" customHeight="1">
      <c r="A99" s="28">
        <v>89</v>
      </c>
      <c r="B99" s="1" t="s">
        <v>156</v>
      </c>
      <c r="C99" s="1" t="s">
        <v>154</v>
      </c>
      <c r="D99" s="1" t="s">
        <v>57</v>
      </c>
      <c r="F99" s="22">
        <v>49.99</v>
      </c>
      <c r="G99" s="22">
        <v>2.67</v>
      </c>
      <c r="H99" s="22">
        <v>15.88</v>
      </c>
      <c r="I99" s="22">
        <v>11.873028000000001</v>
      </c>
      <c r="J99" s="22">
        <v>0.16</v>
      </c>
      <c r="K99" s="22">
        <v>5.53</v>
      </c>
      <c r="L99" s="22">
        <v>8.5399999999999991</v>
      </c>
      <c r="M99" s="22">
        <v>2.97</v>
      </c>
      <c r="N99" s="22">
        <v>0.12</v>
      </c>
      <c r="O99" s="22">
        <v>0.15</v>
      </c>
      <c r="P99" s="3" t="s">
        <v>58</v>
      </c>
      <c r="Q99" s="22">
        <f t="shared" si="10"/>
        <v>97.883028000000024</v>
      </c>
      <c r="R99" s="22"/>
      <c r="S99" s="21">
        <f t="shared" si="8"/>
        <v>2.1470213381555157</v>
      </c>
      <c r="T99" s="21">
        <f t="shared" si="9"/>
        <v>1.3374852649214672</v>
      </c>
      <c r="V99" s="3" t="s">
        <v>58</v>
      </c>
      <c r="W99" s="3" t="s">
        <v>58</v>
      </c>
      <c r="X99" s="3" t="s">
        <v>58</v>
      </c>
      <c r="Y99" s="36">
        <v>3.9</v>
      </c>
      <c r="Z99" s="36">
        <v>283</v>
      </c>
      <c r="AA99" s="36">
        <v>37</v>
      </c>
      <c r="AB99" s="36">
        <v>137</v>
      </c>
      <c r="AC99" s="36">
        <v>6.2</v>
      </c>
      <c r="AD99" s="3" t="s">
        <v>58</v>
      </c>
      <c r="AE99" s="3" t="s">
        <v>58</v>
      </c>
      <c r="AF99" s="3" t="s">
        <v>58</v>
      </c>
      <c r="AG99" s="3" t="s">
        <v>58</v>
      </c>
      <c r="AH99" s="3" t="s">
        <v>58</v>
      </c>
      <c r="AI99" s="3" t="s">
        <v>58</v>
      </c>
      <c r="AJ99" s="3" t="s">
        <v>58</v>
      </c>
      <c r="AK99" s="3" t="s">
        <v>58</v>
      </c>
      <c r="AL99" s="3" t="s">
        <v>58</v>
      </c>
      <c r="AM99" s="3" t="s">
        <v>58</v>
      </c>
      <c r="AN99" s="3" t="s">
        <v>58</v>
      </c>
      <c r="AO99" s="3" t="s">
        <v>58</v>
      </c>
      <c r="AP99" s="3" t="s">
        <v>58</v>
      </c>
      <c r="AQ99" s="3" t="s">
        <v>58</v>
      </c>
      <c r="AR99" s="3" t="s">
        <v>58</v>
      </c>
      <c r="AS99" s="3" t="s">
        <v>58</v>
      </c>
      <c r="AT99" s="3" t="s">
        <v>58</v>
      </c>
      <c r="AU99" s="3" t="s">
        <v>58</v>
      </c>
      <c r="AV99" s="3" t="s">
        <v>58</v>
      </c>
      <c r="AW99" s="3" t="s">
        <v>58</v>
      </c>
      <c r="AX99" s="3" t="s">
        <v>58</v>
      </c>
      <c r="AZ99" s="3" t="s">
        <v>58</v>
      </c>
      <c r="BA99" s="3" t="s">
        <v>58</v>
      </c>
      <c r="BB99" s="3" t="s">
        <v>58</v>
      </c>
      <c r="BC99" s="3" t="s">
        <v>58</v>
      </c>
      <c r="BD99" s="3" t="s">
        <v>58</v>
      </c>
    </row>
    <row r="100" spans="1:56" ht="16" customHeight="1">
      <c r="A100" s="28">
        <v>90</v>
      </c>
      <c r="B100" s="1" t="s">
        <v>157</v>
      </c>
      <c r="C100" s="1" t="s">
        <v>154</v>
      </c>
      <c r="D100" s="1" t="s">
        <v>57</v>
      </c>
      <c r="F100" s="22">
        <v>50.66</v>
      </c>
      <c r="G100" s="22">
        <v>2.59</v>
      </c>
      <c r="H100" s="22">
        <v>13.32</v>
      </c>
      <c r="I100" s="22">
        <v>12.777276000000001</v>
      </c>
      <c r="J100" s="22">
        <v>0.18</v>
      </c>
      <c r="K100" s="22">
        <v>6.02</v>
      </c>
      <c r="L100" s="22">
        <v>9</v>
      </c>
      <c r="M100" s="22">
        <v>2.82</v>
      </c>
      <c r="N100" s="22">
        <v>0.1</v>
      </c>
      <c r="O100" s="22">
        <v>0.13</v>
      </c>
      <c r="P100" s="3" t="s">
        <v>58</v>
      </c>
      <c r="Q100" s="22">
        <f t="shared" si="10"/>
        <v>97.597275999999979</v>
      </c>
      <c r="R100" s="22"/>
      <c r="S100" s="21">
        <f t="shared" si="8"/>
        <v>2.1224710963455151</v>
      </c>
      <c r="T100" s="21">
        <f t="shared" si="9"/>
        <v>1.0424757201769768</v>
      </c>
      <c r="V100" s="3" t="s">
        <v>58</v>
      </c>
      <c r="W100" s="3" t="s">
        <v>58</v>
      </c>
      <c r="X100" s="3" t="s">
        <v>58</v>
      </c>
      <c r="Y100" s="36">
        <v>3.7</v>
      </c>
      <c r="Z100" s="36">
        <v>287</v>
      </c>
      <c r="AA100" s="36">
        <v>35</v>
      </c>
      <c r="AB100" s="36">
        <v>129</v>
      </c>
      <c r="AC100" s="36">
        <v>9.5</v>
      </c>
      <c r="AD100" s="3" t="s">
        <v>58</v>
      </c>
      <c r="AE100" s="36">
        <v>47</v>
      </c>
      <c r="AF100" s="3" t="s">
        <v>58</v>
      </c>
      <c r="AG100" s="3" t="s">
        <v>58</v>
      </c>
      <c r="AH100" s="3" t="s">
        <v>58</v>
      </c>
      <c r="AI100" s="3" t="s">
        <v>58</v>
      </c>
      <c r="AJ100" s="3" t="s">
        <v>58</v>
      </c>
      <c r="AK100" s="3" t="s">
        <v>58</v>
      </c>
      <c r="AL100" s="3" t="s">
        <v>58</v>
      </c>
      <c r="AM100" s="3" t="s">
        <v>58</v>
      </c>
      <c r="AN100" s="3" t="s">
        <v>58</v>
      </c>
      <c r="AO100" s="3" t="s">
        <v>58</v>
      </c>
      <c r="AP100" s="3" t="s">
        <v>58</v>
      </c>
      <c r="AQ100" s="3" t="s">
        <v>58</v>
      </c>
      <c r="AR100" s="3" t="s">
        <v>58</v>
      </c>
      <c r="AS100" s="3" t="s">
        <v>58</v>
      </c>
      <c r="AT100" s="3" t="s">
        <v>58</v>
      </c>
      <c r="AU100" s="3" t="s">
        <v>58</v>
      </c>
      <c r="AV100" s="3" t="s">
        <v>58</v>
      </c>
      <c r="AW100" s="3" t="s">
        <v>58</v>
      </c>
      <c r="AX100" s="3" t="s">
        <v>58</v>
      </c>
      <c r="AZ100" s="2">
        <v>0.70518999999999998</v>
      </c>
      <c r="BA100" s="3" t="s">
        <v>58</v>
      </c>
      <c r="BB100" s="3" t="s">
        <v>58</v>
      </c>
      <c r="BC100" s="3" t="s">
        <v>58</v>
      </c>
      <c r="BD100" s="3" t="s">
        <v>58</v>
      </c>
    </row>
    <row r="101" spans="1:56" ht="16" customHeight="1">
      <c r="A101" s="28">
        <v>91</v>
      </c>
      <c r="B101" s="1" t="s">
        <v>158</v>
      </c>
      <c r="C101" s="1" t="s">
        <v>154</v>
      </c>
      <c r="D101" s="1" t="s">
        <v>57</v>
      </c>
      <c r="F101" s="22">
        <v>49.02</v>
      </c>
      <c r="G101" s="22">
        <v>2.61</v>
      </c>
      <c r="H101" s="22">
        <v>15.46</v>
      </c>
      <c r="I101" s="22">
        <v>11.740102</v>
      </c>
      <c r="J101" s="22">
        <v>0.3</v>
      </c>
      <c r="K101" s="22">
        <v>4.9800000000000004</v>
      </c>
      <c r="L101" s="22">
        <v>10.15</v>
      </c>
      <c r="M101" s="22">
        <v>3.04</v>
      </c>
      <c r="N101" s="22">
        <v>0.11</v>
      </c>
      <c r="O101" s="22">
        <v>0.14000000000000001</v>
      </c>
      <c r="P101" s="3" t="s">
        <v>58</v>
      </c>
      <c r="Q101" s="22">
        <f t="shared" si="10"/>
        <v>97.550102000000024</v>
      </c>
      <c r="R101" s="22"/>
      <c r="S101" s="21">
        <f t="shared" si="8"/>
        <v>2.3574502008032128</v>
      </c>
      <c r="T101" s="21">
        <f t="shared" si="9"/>
        <v>1.3168539762261009</v>
      </c>
      <c r="V101" s="3" t="s">
        <v>58</v>
      </c>
      <c r="W101" s="3" t="s">
        <v>58</v>
      </c>
      <c r="X101" s="3" t="s">
        <v>58</v>
      </c>
      <c r="Y101" s="36">
        <v>5.4</v>
      </c>
      <c r="Z101" s="36">
        <v>295</v>
      </c>
      <c r="AA101" s="36">
        <v>36</v>
      </c>
      <c r="AB101" s="36">
        <v>141</v>
      </c>
      <c r="AC101" s="36">
        <v>5.9</v>
      </c>
      <c r="AD101" s="3" t="s">
        <v>58</v>
      </c>
      <c r="AE101" s="36">
        <v>62</v>
      </c>
      <c r="AF101" s="3" t="s">
        <v>58</v>
      </c>
      <c r="AG101" s="3" t="s">
        <v>58</v>
      </c>
      <c r="AH101" s="3" t="s">
        <v>58</v>
      </c>
      <c r="AI101" s="3" t="s">
        <v>58</v>
      </c>
      <c r="AJ101" s="3" t="s">
        <v>58</v>
      </c>
      <c r="AK101" s="3" t="s">
        <v>58</v>
      </c>
      <c r="AL101" s="3" t="s">
        <v>58</v>
      </c>
      <c r="AM101" s="3" t="s">
        <v>58</v>
      </c>
      <c r="AN101" s="3" t="s">
        <v>58</v>
      </c>
      <c r="AO101" s="3" t="s">
        <v>58</v>
      </c>
      <c r="AP101" s="3" t="s">
        <v>58</v>
      </c>
      <c r="AQ101" s="3" t="s">
        <v>58</v>
      </c>
      <c r="AR101" s="3" t="s">
        <v>58</v>
      </c>
      <c r="AS101" s="3" t="s">
        <v>58</v>
      </c>
      <c r="AT101" s="3" t="s">
        <v>58</v>
      </c>
      <c r="AU101" s="3" t="s">
        <v>58</v>
      </c>
      <c r="AV101" s="3" t="s">
        <v>58</v>
      </c>
      <c r="AW101" s="3" t="s">
        <v>58</v>
      </c>
      <c r="AX101" s="3" t="s">
        <v>58</v>
      </c>
      <c r="AZ101" s="2">
        <v>0.70511000000000001</v>
      </c>
      <c r="BA101" s="3" t="s">
        <v>58</v>
      </c>
      <c r="BB101" s="3" t="s">
        <v>58</v>
      </c>
      <c r="BC101" s="3" t="s">
        <v>58</v>
      </c>
      <c r="BD101" s="3" t="s">
        <v>58</v>
      </c>
    </row>
    <row r="102" spans="1:56" ht="16" customHeight="1">
      <c r="A102" s="28">
        <v>92</v>
      </c>
      <c r="B102" s="1" t="s">
        <v>159</v>
      </c>
      <c r="C102" s="1" t="s">
        <v>154</v>
      </c>
      <c r="D102" s="1" t="s">
        <v>57</v>
      </c>
      <c r="F102" s="22">
        <v>50.82</v>
      </c>
      <c r="G102" s="22">
        <v>2.66</v>
      </c>
      <c r="H102" s="22">
        <v>16.61</v>
      </c>
      <c r="I102" s="22">
        <v>10.965754</v>
      </c>
      <c r="J102" s="22">
        <v>0.16</v>
      </c>
      <c r="K102" s="22">
        <v>4.3899999999999997</v>
      </c>
      <c r="L102" s="22">
        <v>8.81</v>
      </c>
      <c r="M102" s="22">
        <v>3.2</v>
      </c>
      <c r="N102" s="22">
        <v>0.09</v>
      </c>
      <c r="O102" s="22">
        <v>0.17</v>
      </c>
      <c r="P102" s="3" t="s">
        <v>58</v>
      </c>
      <c r="Q102" s="22">
        <f t="shared" si="10"/>
        <v>97.875754000000015</v>
      </c>
      <c r="R102" s="22"/>
      <c r="S102" s="21">
        <f t="shared" si="8"/>
        <v>2.4978938496583147</v>
      </c>
      <c r="T102" s="21">
        <f t="shared" si="9"/>
        <v>1.5147157231504553</v>
      </c>
      <c r="V102" s="3" t="s">
        <v>58</v>
      </c>
      <c r="W102" s="3" t="s">
        <v>58</v>
      </c>
      <c r="X102" s="3" t="s">
        <v>58</v>
      </c>
      <c r="Y102" s="3" t="s">
        <v>58</v>
      </c>
      <c r="Z102" s="3" t="s">
        <v>58</v>
      </c>
      <c r="AA102" s="3" t="s">
        <v>58</v>
      </c>
      <c r="AB102" s="3" t="s">
        <v>58</v>
      </c>
      <c r="AC102" s="3" t="s">
        <v>58</v>
      </c>
      <c r="AD102" s="3" t="s">
        <v>58</v>
      </c>
      <c r="AE102" s="3" t="s">
        <v>58</v>
      </c>
      <c r="AF102" s="3" t="s">
        <v>58</v>
      </c>
      <c r="AG102" s="3" t="s">
        <v>58</v>
      </c>
      <c r="AH102" s="3" t="s">
        <v>58</v>
      </c>
      <c r="AI102" s="3" t="s">
        <v>58</v>
      </c>
      <c r="AJ102" s="3" t="s">
        <v>58</v>
      </c>
      <c r="AK102" s="3" t="s">
        <v>58</v>
      </c>
      <c r="AL102" s="3" t="s">
        <v>58</v>
      </c>
      <c r="AM102" s="3" t="s">
        <v>58</v>
      </c>
      <c r="AN102" s="3" t="s">
        <v>58</v>
      </c>
      <c r="AO102" s="3" t="s">
        <v>58</v>
      </c>
      <c r="AP102" s="3" t="s">
        <v>58</v>
      </c>
      <c r="AQ102" s="3" t="s">
        <v>58</v>
      </c>
      <c r="AR102" s="3" t="s">
        <v>58</v>
      </c>
      <c r="AS102" s="3" t="s">
        <v>58</v>
      </c>
      <c r="AT102" s="3" t="s">
        <v>58</v>
      </c>
      <c r="AU102" s="3" t="s">
        <v>58</v>
      </c>
      <c r="AV102" s="3" t="s">
        <v>58</v>
      </c>
      <c r="AW102" s="3" t="s">
        <v>58</v>
      </c>
      <c r="AX102" s="3" t="s">
        <v>58</v>
      </c>
      <c r="AZ102" s="3" t="s">
        <v>58</v>
      </c>
      <c r="BA102" s="3" t="s">
        <v>58</v>
      </c>
      <c r="BB102" s="3" t="s">
        <v>58</v>
      </c>
      <c r="BC102" s="3" t="s">
        <v>58</v>
      </c>
      <c r="BD102" s="3" t="s">
        <v>58</v>
      </c>
    </row>
    <row r="103" spans="1:56" ht="16" customHeight="1">
      <c r="A103" s="28">
        <v>93</v>
      </c>
      <c r="B103" s="1" t="s">
        <v>160</v>
      </c>
      <c r="C103" s="1" t="s">
        <v>154</v>
      </c>
      <c r="D103" s="1" t="s">
        <v>57</v>
      </c>
      <c r="F103" s="22">
        <v>51.51</v>
      </c>
      <c r="G103" s="22">
        <v>2.58</v>
      </c>
      <c r="H103" s="22">
        <v>15.93</v>
      </c>
      <c r="I103" s="22">
        <v>13.259799999999998</v>
      </c>
      <c r="J103" s="22">
        <v>0.16</v>
      </c>
      <c r="K103" s="22">
        <v>5.72</v>
      </c>
      <c r="L103" s="22">
        <v>8.2799999999999994</v>
      </c>
      <c r="M103" s="22">
        <v>3</v>
      </c>
      <c r="N103" s="22">
        <v>0.15</v>
      </c>
      <c r="O103" s="22">
        <v>0.13</v>
      </c>
      <c r="P103" s="3" t="s">
        <v>58</v>
      </c>
      <c r="Q103" s="22">
        <f t="shared" si="10"/>
        <v>100.71979999999999</v>
      </c>
      <c r="R103" s="22"/>
      <c r="S103" s="21">
        <f t="shared" si="8"/>
        <v>2.3181468531468528</v>
      </c>
      <c r="T103" s="21">
        <f t="shared" si="9"/>
        <v>1.2013755863587687</v>
      </c>
      <c r="V103" s="3" t="s">
        <v>58</v>
      </c>
      <c r="W103" s="3" t="s">
        <v>58</v>
      </c>
      <c r="X103" s="3" t="s">
        <v>58</v>
      </c>
      <c r="Y103" s="36">
        <v>1.1000000000000001</v>
      </c>
      <c r="Z103" s="36">
        <v>289</v>
      </c>
      <c r="AA103" s="36">
        <v>35</v>
      </c>
      <c r="AB103" s="36">
        <v>134</v>
      </c>
      <c r="AC103" s="36">
        <v>6.5</v>
      </c>
      <c r="AD103" s="3" t="s">
        <v>58</v>
      </c>
      <c r="AE103" s="36">
        <v>91</v>
      </c>
      <c r="AF103" s="3" t="s">
        <v>58</v>
      </c>
      <c r="AG103" s="3" t="s">
        <v>58</v>
      </c>
      <c r="AH103" s="3" t="s">
        <v>58</v>
      </c>
      <c r="AI103" s="3" t="s">
        <v>58</v>
      </c>
      <c r="AJ103" s="3" t="s">
        <v>58</v>
      </c>
      <c r="AK103" s="3" t="s">
        <v>58</v>
      </c>
      <c r="AL103" s="3" t="s">
        <v>58</v>
      </c>
      <c r="AM103" s="3" t="s">
        <v>58</v>
      </c>
      <c r="AN103" s="3" t="s">
        <v>58</v>
      </c>
      <c r="AO103" s="3" t="s">
        <v>58</v>
      </c>
      <c r="AP103" s="3" t="s">
        <v>58</v>
      </c>
      <c r="AQ103" s="3" t="s">
        <v>58</v>
      </c>
      <c r="AR103" s="3" t="s">
        <v>58</v>
      </c>
      <c r="AS103" s="3" t="s">
        <v>58</v>
      </c>
      <c r="AT103" s="3" t="s">
        <v>58</v>
      </c>
      <c r="AU103" s="3" t="s">
        <v>58</v>
      </c>
      <c r="AV103" s="3" t="s">
        <v>58</v>
      </c>
      <c r="AW103" s="3" t="s">
        <v>58</v>
      </c>
      <c r="AX103" s="3" t="s">
        <v>58</v>
      </c>
      <c r="AZ103" s="3" t="s">
        <v>58</v>
      </c>
      <c r="BA103" s="3" t="s">
        <v>58</v>
      </c>
      <c r="BB103" s="3" t="s">
        <v>58</v>
      </c>
      <c r="BC103" s="3" t="s">
        <v>58</v>
      </c>
      <c r="BD103" s="3" t="s">
        <v>58</v>
      </c>
    </row>
    <row r="104" spans="1:56" ht="16" customHeight="1">
      <c r="A104" s="28">
        <v>94</v>
      </c>
      <c r="B104" s="1" t="s">
        <v>161</v>
      </c>
      <c r="C104" s="1" t="s">
        <v>154</v>
      </c>
      <c r="D104" s="1" t="s">
        <v>57</v>
      </c>
      <c r="F104" s="22">
        <v>50.73</v>
      </c>
      <c r="G104" s="22">
        <v>2.7</v>
      </c>
      <c r="H104" s="22">
        <v>15.53</v>
      </c>
      <c r="I104" s="22">
        <v>12.187236</v>
      </c>
      <c r="J104" s="22">
        <v>0.15</v>
      </c>
      <c r="K104" s="22">
        <v>5.48</v>
      </c>
      <c r="L104" s="22">
        <v>8.57</v>
      </c>
      <c r="M104" s="22">
        <v>3.03</v>
      </c>
      <c r="N104" s="22">
        <v>0.14000000000000001</v>
      </c>
      <c r="O104" s="22">
        <v>0.13</v>
      </c>
      <c r="P104" s="3" t="s">
        <v>58</v>
      </c>
      <c r="Q104" s="22">
        <f t="shared" si="10"/>
        <v>98.647236000000007</v>
      </c>
      <c r="R104" s="22"/>
      <c r="S104" s="21">
        <f t="shared" si="8"/>
        <v>2.2239481751824814</v>
      </c>
      <c r="T104" s="21">
        <f t="shared" si="9"/>
        <v>1.2742840132085731</v>
      </c>
      <c r="V104" s="3" t="s">
        <v>58</v>
      </c>
      <c r="W104" s="3" t="s">
        <v>58</v>
      </c>
      <c r="X104" s="3" t="s">
        <v>58</v>
      </c>
      <c r="Y104" s="36">
        <v>2.2000000000000002</v>
      </c>
      <c r="Z104" s="36">
        <v>289</v>
      </c>
      <c r="AA104" s="36">
        <v>35</v>
      </c>
      <c r="AB104" s="36">
        <v>135</v>
      </c>
      <c r="AC104" s="36">
        <v>6.7</v>
      </c>
      <c r="AD104" s="3" t="s">
        <v>58</v>
      </c>
      <c r="AE104" s="36">
        <v>83</v>
      </c>
      <c r="AF104" s="3" t="s">
        <v>58</v>
      </c>
      <c r="AG104" s="3" t="s">
        <v>58</v>
      </c>
      <c r="AH104" s="3" t="s">
        <v>58</v>
      </c>
      <c r="AI104" s="3" t="s">
        <v>58</v>
      </c>
      <c r="AJ104" s="3" t="s">
        <v>58</v>
      </c>
      <c r="AK104" s="3" t="s">
        <v>58</v>
      </c>
      <c r="AL104" s="3" t="s">
        <v>58</v>
      </c>
      <c r="AM104" s="3" t="s">
        <v>58</v>
      </c>
      <c r="AN104" s="3" t="s">
        <v>58</v>
      </c>
      <c r="AO104" s="3" t="s">
        <v>58</v>
      </c>
      <c r="AP104" s="3" t="s">
        <v>58</v>
      </c>
      <c r="AQ104" s="3" t="s">
        <v>58</v>
      </c>
      <c r="AR104" s="3" t="s">
        <v>58</v>
      </c>
      <c r="AS104" s="3" t="s">
        <v>58</v>
      </c>
      <c r="AT104" s="3" t="s">
        <v>58</v>
      </c>
      <c r="AU104" s="3" t="s">
        <v>58</v>
      </c>
      <c r="AV104" s="3" t="s">
        <v>58</v>
      </c>
      <c r="AW104" s="3" t="s">
        <v>58</v>
      </c>
      <c r="AX104" s="3" t="s">
        <v>58</v>
      </c>
      <c r="AZ104" s="2">
        <v>0.70504</v>
      </c>
      <c r="BA104" s="3" t="s">
        <v>58</v>
      </c>
      <c r="BB104" s="3" t="s">
        <v>58</v>
      </c>
      <c r="BC104" s="3" t="s">
        <v>58</v>
      </c>
      <c r="BD104" s="3" t="s">
        <v>58</v>
      </c>
    </row>
    <row r="105" spans="1:56" ht="16" customHeight="1">
      <c r="A105" s="28">
        <v>95</v>
      </c>
      <c r="B105" s="1" t="s">
        <v>162</v>
      </c>
      <c r="C105" s="1" t="s">
        <v>154</v>
      </c>
      <c r="D105" s="1" t="s">
        <v>57</v>
      </c>
      <c r="F105" s="22">
        <v>50.75</v>
      </c>
      <c r="G105" s="22">
        <v>2.62</v>
      </c>
      <c r="H105" s="22">
        <v>15.87</v>
      </c>
      <c r="I105" s="22">
        <v>11.987878000000002</v>
      </c>
      <c r="J105" s="22">
        <v>0.14000000000000001</v>
      </c>
      <c r="K105" s="22">
        <v>4.5999999999999996</v>
      </c>
      <c r="L105" s="22">
        <v>9.07</v>
      </c>
      <c r="M105" s="22">
        <v>2.95</v>
      </c>
      <c r="N105" s="22">
        <v>0.09</v>
      </c>
      <c r="O105" s="22">
        <v>0.14000000000000001</v>
      </c>
      <c r="P105" s="3" t="s">
        <v>58</v>
      </c>
      <c r="Q105" s="22">
        <f t="shared" si="10"/>
        <v>98.217878000000013</v>
      </c>
      <c r="R105" s="22"/>
      <c r="S105" s="21">
        <f t="shared" si="8"/>
        <v>2.6060604347826093</v>
      </c>
      <c r="T105" s="21">
        <f t="shared" si="9"/>
        <v>1.323837296308821</v>
      </c>
      <c r="V105" s="3" t="s">
        <v>58</v>
      </c>
      <c r="W105" s="3" t="s">
        <v>58</v>
      </c>
      <c r="X105" s="3" t="s">
        <v>58</v>
      </c>
      <c r="Y105" s="3">
        <v>1.9</v>
      </c>
      <c r="Z105" s="3">
        <v>289</v>
      </c>
      <c r="AA105" s="3" t="s">
        <v>58</v>
      </c>
      <c r="AB105" s="3" t="s">
        <v>58</v>
      </c>
      <c r="AC105" s="3" t="s">
        <v>58</v>
      </c>
      <c r="AD105" s="3" t="s">
        <v>58</v>
      </c>
      <c r="AE105" s="3" t="s">
        <v>58</v>
      </c>
      <c r="AF105" s="3" t="s">
        <v>58</v>
      </c>
      <c r="AG105" s="3" t="s">
        <v>58</v>
      </c>
      <c r="AH105" s="3" t="s">
        <v>58</v>
      </c>
      <c r="AI105" s="3" t="s">
        <v>58</v>
      </c>
      <c r="AJ105" s="3" t="s">
        <v>58</v>
      </c>
      <c r="AK105" s="3" t="s">
        <v>58</v>
      </c>
      <c r="AL105" s="3" t="s">
        <v>58</v>
      </c>
      <c r="AM105" s="3" t="s">
        <v>58</v>
      </c>
      <c r="AN105" s="3" t="s">
        <v>58</v>
      </c>
      <c r="AO105" s="3" t="s">
        <v>58</v>
      </c>
      <c r="AP105" s="3" t="s">
        <v>58</v>
      </c>
      <c r="AQ105" s="3" t="s">
        <v>58</v>
      </c>
      <c r="AR105" s="3" t="s">
        <v>58</v>
      </c>
      <c r="AS105" s="3" t="s">
        <v>58</v>
      </c>
      <c r="AT105" s="3" t="s">
        <v>58</v>
      </c>
      <c r="AU105" s="3" t="s">
        <v>58</v>
      </c>
      <c r="AV105" s="3" t="s">
        <v>58</v>
      </c>
      <c r="AW105" s="3" t="s">
        <v>58</v>
      </c>
      <c r="AX105" s="3" t="s">
        <v>58</v>
      </c>
      <c r="AZ105" s="2">
        <v>0.70496999999999999</v>
      </c>
      <c r="BA105" s="3" t="s">
        <v>58</v>
      </c>
      <c r="BB105" s="3" t="s">
        <v>58</v>
      </c>
      <c r="BC105" s="3" t="s">
        <v>58</v>
      </c>
      <c r="BD105" s="3" t="s">
        <v>58</v>
      </c>
    </row>
    <row r="106" spans="1:56" ht="8" customHeight="1">
      <c r="Y106" s="36"/>
      <c r="Z106" s="36"/>
      <c r="AA106" s="36"/>
      <c r="AB106" s="36"/>
      <c r="AC106" s="36"/>
      <c r="AD106" s="2"/>
      <c r="AE106" s="36"/>
    </row>
    <row r="107" spans="1:56" ht="16" customHeight="1">
      <c r="A107" s="1" t="s">
        <v>163</v>
      </c>
      <c r="AD107" s="2"/>
    </row>
    <row r="108" spans="1:56" ht="16" customHeight="1">
      <c r="A108" s="28">
        <v>96</v>
      </c>
      <c r="B108" s="1">
        <v>82081002</v>
      </c>
      <c r="C108" s="1" t="s">
        <v>115</v>
      </c>
      <c r="D108" s="1" t="s">
        <v>164</v>
      </c>
      <c r="F108" s="24">
        <v>67.7</v>
      </c>
      <c r="G108" s="24">
        <v>0.51</v>
      </c>
      <c r="H108" s="24">
        <v>14.53</v>
      </c>
      <c r="I108" s="24">
        <v>5.76</v>
      </c>
      <c r="J108" s="24">
        <v>0.06</v>
      </c>
      <c r="K108" s="24">
        <v>0.45</v>
      </c>
      <c r="L108" s="24">
        <v>3.74</v>
      </c>
      <c r="M108" s="24">
        <v>4.53</v>
      </c>
      <c r="N108" s="24">
        <v>1.77</v>
      </c>
      <c r="O108" s="37" t="s">
        <v>58</v>
      </c>
      <c r="P108" s="37" t="s">
        <v>58</v>
      </c>
      <c r="Q108" s="24">
        <f t="shared" ref="Q108:Q140" si="11">SUM(F108:P108)</f>
        <v>99.050000000000011</v>
      </c>
      <c r="R108" s="24"/>
      <c r="S108" s="21">
        <f t="shared" ref="S108:S115" si="12">I108/K108</f>
        <v>12.799999999999999</v>
      </c>
      <c r="T108" s="21">
        <f t="shared" ref="T108:T115" si="13">H108/I108</f>
        <v>2.5225694444444446</v>
      </c>
      <c r="V108" s="3" t="s">
        <v>58</v>
      </c>
      <c r="W108" s="3" t="s">
        <v>58</v>
      </c>
      <c r="X108" s="3" t="s">
        <v>58</v>
      </c>
      <c r="Y108" s="3" t="s">
        <v>58</v>
      </c>
      <c r="Z108" s="3" t="s">
        <v>58</v>
      </c>
      <c r="AA108" s="3" t="s">
        <v>58</v>
      </c>
      <c r="AB108" s="3" t="s">
        <v>58</v>
      </c>
      <c r="AC108" s="3" t="s">
        <v>58</v>
      </c>
      <c r="AD108" s="3" t="s">
        <v>58</v>
      </c>
      <c r="AE108" s="3" t="s">
        <v>58</v>
      </c>
      <c r="AF108" s="3" t="s">
        <v>58</v>
      </c>
      <c r="AG108" s="3" t="s">
        <v>58</v>
      </c>
      <c r="AH108" s="3" t="s">
        <v>58</v>
      </c>
      <c r="AI108" s="3" t="s">
        <v>58</v>
      </c>
      <c r="AJ108" s="3" t="s">
        <v>58</v>
      </c>
      <c r="AK108" s="3" t="s">
        <v>58</v>
      </c>
      <c r="AL108" s="3" t="s">
        <v>58</v>
      </c>
      <c r="AM108" s="3" t="s">
        <v>58</v>
      </c>
      <c r="AN108" s="3" t="s">
        <v>58</v>
      </c>
      <c r="AO108" s="3" t="s">
        <v>58</v>
      </c>
      <c r="AP108" s="3" t="s">
        <v>58</v>
      </c>
      <c r="AQ108" s="3" t="s">
        <v>58</v>
      </c>
      <c r="AR108" s="3" t="s">
        <v>58</v>
      </c>
      <c r="AS108" s="3" t="s">
        <v>58</v>
      </c>
      <c r="AT108" s="3" t="s">
        <v>58</v>
      </c>
      <c r="AU108" s="3" t="s">
        <v>58</v>
      </c>
      <c r="AV108" s="3" t="s">
        <v>58</v>
      </c>
      <c r="AW108" s="3" t="s">
        <v>58</v>
      </c>
      <c r="AX108" s="3" t="s">
        <v>58</v>
      </c>
      <c r="AZ108" s="3" t="s">
        <v>58</v>
      </c>
      <c r="BA108" s="3" t="s">
        <v>58</v>
      </c>
      <c r="BB108" s="3" t="s">
        <v>58</v>
      </c>
      <c r="BC108" s="3" t="s">
        <v>58</v>
      </c>
      <c r="BD108" s="3" t="s">
        <v>58</v>
      </c>
    </row>
    <row r="109" spans="1:56" ht="16" customHeight="1">
      <c r="A109" s="28">
        <v>97</v>
      </c>
      <c r="B109" s="1">
        <v>82081001</v>
      </c>
      <c r="C109" s="1" t="s">
        <v>115</v>
      </c>
      <c r="D109" s="1" t="s">
        <v>164</v>
      </c>
      <c r="F109" s="24">
        <v>68.22</v>
      </c>
      <c r="G109" s="24">
        <v>0.67</v>
      </c>
      <c r="H109" s="24">
        <v>14.26</v>
      </c>
      <c r="I109" s="24">
        <v>5.85</v>
      </c>
      <c r="J109" s="24">
        <v>0.08</v>
      </c>
      <c r="K109" s="24">
        <v>0.69</v>
      </c>
      <c r="L109" s="24">
        <v>3.51</v>
      </c>
      <c r="M109" s="24">
        <v>4.42</v>
      </c>
      <c r="N109" s="24">
        <v>1.67</v>
      </c>
      <c r="O109" s="37" t="s">
        <v>58</v>
      </c>
      <c r="P109" s="37" t="s">
        <v>58</v>
      </c>
      <c r="Q109" s="24">
        <f t="shared" si="11"/>
        <v>99.37</v>
      </c>
      <c r="R109" s="24"/>
      <c r="S109" s="21">
        <f t="shared" si="12"/>
        <v>8.4782608695652169</v>
      </c>
      <c r="T109" s="21">
        <f t="shared" si="13"/>
        <v>2.4376068376068378</v>
      </c>
      <c r="V109" s="3" t="s">
        <v>58</v>
      </c>
      <c r="W109" s="3" t="s">
        <v>58</v>
      </c>
      <c r="X109" s="3" t="s">
        <v>58</v>
      </c>
      <c r="Y109" s="3" t="s">
        <v>58</v>
      </c>
      <c r="Z109" s="3" t="s">
        <v>58</v>
      </c>
      <c r="AA109" s="3" t="s">
        <v>58</v>
      </c>
      <c r="AB109" s="3" t="s">
        <v>58</v>
      </c>
      <c r="AC109" s="3" t="s">
        <v>58</v>
      </c>
      <c r="AD109" s="3" t="s">
        <v>58</v>
      </c>
      <c r="AE109" s="3" t="s">
        <v>58</v>
      </c>
      <c r="AF109" s="3" t="s">
        <v>58</v>
      </c>
      <c r="AG109" s="3" t="s">
        <v>58</v>
      </c>
      <c r="AH109" s="3" t="s">
        <v>58</v>
      </c>
      <c r="AI109" s="3" t="s">
        <v>58</v>
      </c>
      <c r="AJ109" s="3" t="s">
        <v>58</v>
      </c>
      <c r="AK109" s="3" t="s">
        <v>58</v>
      </c>
      <c r="AL109" s="3" t="s">
        <v>58</v>
      </c>
      <c r="AM109" s="3" t="s">
        <v>58</v>
      </c>
      <c r="AN109" s="3" t="s">
        <v>58</v>
      </c>
      <c r="AO109" s="3" t="s">
        <v>58</v>
      </c>
      <c r="AP109" s="3" t="s">
        <v>58</v>
      </c>
      <c r="AQ109" s="3" t="s">
        <v>58</v>
      </c>
      <c r="AR109" s="3" t="s">
        <v>58</v>
      </c>
      <c r="AS109" s="3" t="s">
        <v>58</v>
      </c>
      <c r="AT109" s="3" t="s">
        <v>58</v>
      </c>
      <c r="AU109" s="3" t="s">
        <v>58</v>
      </c>
      <c r="AV109" s="3" t="s">
        <v>58</v>
      </c>
      <c r="AW109" s="3" t="s">
        <v>58</v>
      </c>
      <c r="AX109" s="3" t="s">
        <v>58</v>
      </c>
      <c r="AZ109" s="3" t="s">
        <v>58</v>
      </c>
      <c r="BA109" s="3" t="s">
        <v>58</v>
      </c>
      <c r="BB109" s="3" t="s">
        <v>58</v>
      </c>
      <c r="BC109" s="3" t="s">
        <v>58</v>
      </c>
      <c r="BD109" s="3" t="s">
        <v>58</v>
      </c>
    </row>
    <row r="110" spans="1:56" ht="16" customHeight="1">
      <c r="A110" s="28">
        <v>98</v>
      </c>
      <c r="B110" s="1">
        <v>82081003</v>
      </c>
      <c r="C110" s="1" t="s">
        <v>115</v>
      </c>
      <c r="D110" s="1" t="s">
        <v>164</v>
      </c>
      <c r="F110" s="24">
        <v>68.61</v>
      </c>
      <c r="G110" s="24">
        <v>0.66</v>
      </c>
      <c r="H110" s="24">
        <v>14.14</v>
      </c>
      <c r="I110" s="24">
        <v>5.51</v>
      </c>
      <c r="J110" s="24">
        <v>0.15</v>
      </c>
      <c r="K110" s="24">
        <v>0.56999999999999995</v>
      </c>
      <c r="L110" s="24">
        <v>3.25</v>
      </c>
      <c r="M110" s="24">
        <v>4.3499999999999996</v>
      </c>
      <c r="N110" s="24">
        <v>1.75</v>
      </c>
      <c r="O110" s="37" t="s">
        <v>58</v>
      </c>
      <c r="P110" s="37" t="s">
        <v>58</v>
      </c>
      <c r="Q110" s="24">
        <f t="shared" si="11"/>
        <v>98.99</v>
      </c>
      <c r="R110" s="24"/>
      <c r="S110" s="21">
        <f t="shared" si="12"/>
        <v>9.6666666666666679</v>
      </c>
      <c r="T110" s="21">
        <f t="shared" si="13"/>
        <v>2.5662431941923778</v>
      </c>
      <c r="V110" s="3" t="s">
        <v>58</v>
      </c>
      <c r="W110" s="3" t="s">
        <v>58</v>
      </c>
      <c r="X110" s="3" t="s">
        <v>58</v>
      </c>
      <c r="Y110" s="3" t="s">
        <v>58</v>
      </c>
      <c r="Z110" s="3" t="s">
        <v>58</v>
      </c>
      <c r="AA110" s="3" t="s">
        <v>58</v>
      </c>
      <c r="AB110" s="3" t="s">
        <v>58</v>
      </c>
      <c r="AC110" s="3" t="s">
        <v>58</v>
      </c>
      <c r="AD110" s="3" t="s">
        <v>58</v>
      </c>
      <c r="AE110" s="3" t="s">
        <v>58</v>
      </c>
      <c r="AF110" s="3" t="s">
        <v>58</v>
      </c>
      <c r="AG110" s="3" t="s">
        <v>58</v>
      </c>
      <c r="AH110" s="3" t="s">
        <v>58</v>
      </c>
      <c r="AI110" s="3" t="s">
        <v>58</v>
      </c>
      <c r="AJ110" s="3" t="s">
        <v>58</v>
      </c>
      <c r="AK110" s="3" t="s">
        <v>58</v>
      </c>
      <c r="AL110" s="3" t="s">
        <v>58</v>
      </c>
      <c r="AM110" s="3" t="s">
        <v>58</v>
      </c>
      <c r="AN110" s="3" t="s">
        <v>58</v>
      </c>
      <c r="AO110" s="3" t="s">
        <v>58</v>
      </c>
      <c r="AP110" s="3" t="s">
        <v>58</v>
      </c>
      <c r="AQ110" s="3" t="s">
        <v>58</v>
      </c>
      <c r="AR110" s="3" t="s">
        <v>58</v>
      </c>
      <c r="AS110" s="3" t="s">
        <v>58</v>
      </c>
      <c r="AT110" s="3" t="s">
        <v>58</v>
      </c>
      <c r="AU110" s="3" t="s">
        <v>58</v>
      </c>
      <c r="AV110" s="3" t="s">
        <v>58</v>
      </c>
      <c r="AW110" s="3" t="s">
        <v>58</v>
      </c>
      <c r="AX110" s="3" t="s">
        <v>58</v>
      </c>
      <c r="AZ110" s="3" t="s">
        <v>58</v>
      </c>
      <c r="BA110" s="3" t="s">
        <v>58</v>
      </c>
      <c r="BB110" s="3" t="s">
        <v>58</v>
      </c>
      <c r="BC110" s="3" t="s">
        <v>58</v>
      </c>
      <c r="BD110" s="3" t="s">
        <v>58</v>
      </c>
    </row>
    <row r="111" spans="1:56" ht="16" customHeight="1">
      <c r="A111" s="28">
        <v>99</v>
      </c>
      <c r="B111" s="1">
        <v>82081004</v>
      </c>
      <c r="C111" s="1" t="s">
        <v>115</v>
      </c>
      <c r="D111" s="1" t="s">
        <v>164</v>
      </c>
      <c r="F111" s="24">
        <v>68.62</v>
      </c>
      <c r="G111" s="24">
        <v>0.59</v>
      </c>
      <c r="H111" s="24">
        <v>14.32</v>
      </c>
      <c r="I111" s="24">
        <v>5.82</v>
      </c>
      <c r="J111" s="24">
        <v>0.12</v>
      </c>
      <c r="K111" s="24">
        <v>0.74</v>
      </c>
      <c r="L111" s="24">
        <v>3.46</v>
      </c>
      <c r="M111" s="24">
        <v>4.32</v>
      </c>
      <c r="N111" s="24">
        <v>1.72</v>
      </c>
      <c r="O111" s="37" t="s">
        <v>58</v>
      </c>
      <c r="P111" s="37" t="s">
        <v>58</v>
      </c>
      <c r="Q111" s="24">
        <f t="shared" si="11"/>
        <v>99.70999999999998</v>
      </c>
      <c r="R111" s="24"/>
      <c r="S111" s="21">
        <f t="shared" si="12"/>
        <v>7.8648648648648649</v>
      </c>
      <c r="T111" s="21">
        <f t="shared" si="13"/>
        <v>2.4604810996563575</v>
      </c>
      <c r="V111" s="3" t="s">
        <v>58</v>
      </c>
      <c r="W111" s="3" t="s">
        <v>58</v>
      </c>
      <c r="X111" s="3" t="s">
        <v>58</v>
      </c>
      <c r="Y111" s="3" t="s">
        <v>58</v>
      </c>
      <c r="Z111" s="3" t="s">
        <v>58</v>
      </c>
      <c r="AA111" s="3" t="s">
        <v>58</v>
      </c>
      <c r="AB111" s="3" t="s">
        <v>58</v>
      </c>
      <c r="AC111" s="3" t="s">
        <v>58</v>
      </c>
      <c r="AD111" s="3" t="s">
        <v>58</v>
      </c>
      <c r="AE111" s="3" t="s">
        <v>58</v>
      </c>
      <c r="AF111" s="3" t="s">
        <v>58</v>
      </c>
      <c r="AG111" s="3" t="s">
        <v>58</v>
      </c>
      <c r="AH111" s="3" t="s">
        <v>58</v>
      </c>
      <c r="AI111" s="3" t="s">
        <v>58</v>
      </c>
      <c r="AJ111" s="3" t="s">
        <v>58</v>
      </c>
      <c r="AK111" s="3" t="s">
        <v>58</v>
      </c>
      <c r="AL111" s="3" t="s">
        <v>58</v>
      </c>
      <c r="AM111" s="3" t="s">
        <v>58</v>
      </c>
      <c r="AN111" s="3" t="s">
        <v>58</v>
      </c>
      <c r="AO111" s="3" t="s">
        <v>58</v>
      </c>
      <c r="AP111" s="3" t="s">
        <v>58</v>
      </c>
      <c r="AQ111" s="3" t="s">
        <v>58</v>
      </c>
      <c r="AR111" s="3" t="s">
        <v>58</v>
      </c>
      <c r="AS111" s="3" t="s">
        <v>58</v>
      </c>
      <c r="AT111" s="3" t="s">
        <v>58</v>
      </c>
      <c r="AU111" s="3" t="s">
        <v>58</v>
      </c>
      <c r="AV111" s="3" t="s">
        <v>58</v>
      </c>
      <c r="AW111" s="3" t="s">
        <v>58</v>
      </c>
      <c r="AX111" s="3" t="s">
        <v>58</v>
      </c>
      <c r="AZ111" s="3" t="s">
        <v>58</v>
      </c>
      <c r="BA111" s="3" t="s">
        <v>58</v>
      </c>
      <c r="BB111" s="3" t="s">
        <v>58</v>
      </c>
      <c r="BC111" s="3" t="s">
        <v>58</v>
      </c>
      <c r="BD111" s="3" t="s">
        <v>58</v>
      </c>
    </row>
    <row r="112" spans="1:56" ht="16" customHeight="1">
      <c r="A112" s="28">
        <v>100</v>
      </c>
      <c r="B112" s="1">
        <v>82081005</v>
      </c>
      <c r="C112" s="1" t="s">
        <v>115</v>
      </c>
      <c r="D112" s="1" t="s">
        <v>164</v>
      </c>
      <c r="F112" s="24">
        <v>69.11</v>
      </c>
      <c r="G112" s="24">
        <v>0.49</v>
      </c>
      <c r="H112" s="24">
        <v>14.03</v>
      </c>
      <c r="I112" s="24">
        <v>5.4</v>
      </c>
      <c r="J112" s="24">
        <v>0.18</v>
      </c>
      <c r="K112" s="24">
        <v>0.45</v>
      </c>
      <c r="L112" s="24">
        <v>3.31</v>
      </c>
      <c r="M112" s="24">
        <v>4.3899999999999997</v>
      </c>
      <c r="N112" s="24">
        <v>1.74</v>
      </c>
      <c r="O112" s="37" t="s">
        <v>58</v>
      </c>
      <c r="P112" s="37" t="s">
        <v>58</v>
      </c>
      <c r="Q112" s="24">
        <f t="shared" si="11"/>
        <v>99.100000000000009</v>
      </c>
      <c r="R112" s="24"/>
      <c r="S112" s="21">
        <f t="shared" si="12"/>
        <v>12</v>
      </c>
      <c r="T112" s="21">
        <f t="shared" si="13"/>
        <v>2.5981481481481477</v>
      </c>
      <c r="V112" s="3" t="s">
        <v>58</v>
      </c>
      <c r="W112" s="3" t="s">
        <v>58</v>
      </c>
      <c r="X112" s="3" t="s">
        <v>58</v>
      </c>
      <c r="Y112" s="3" t="s">
        <v>58</v>
      </c>
      <c r="Z112" s="3" t="s">
        <v>58</v>
      </c>
      <c r="AA112" s="3" t="s">
        <v>58</v>
      </c>
      <c r="AB112" s="3" t="s">
        <v>58</v>
      </c>
      <c r="AC112" s="3" t="s">
        <v>58</v>
      </c>
      <c r="AD112" s="3" t="s">
        <v>58</v>
      </c>
      <c r="AE112" s="3" t="s">
        <v>58</v>
      </c>
      <c r="AF112" s="3" t="s">
        <v>58</v>
      </c>
      <c r="AG112" s="3" t="s">
        <v>58</v>
      </c>
      <c r="AH112" s="3" t="s">
        <v>58</v>
      </c>
      <c r="AI112" s="3" t="s">
        <v>58</v>
      </c>
      <c r="AJ112" s="3" t="s">
        <v>58</v>
      </c>
      <c r="AK112" s="3" t="s">
        <v>58</v>
      </c>
      <c r="AL112" s="3" t="s">
        <v>58</v>
      </c>
      <c r="AM112" s="3" t="s">
        <v>58</v>
      </c>
      <c r="AN112" s="3" t="s">
        <v>58</v>
      </c>
      <c r="AO112" s="3" t="s">
        <v>58</v>
      </c>
      <c r="AP112" s="3" t="s">
        <v>58</v>
      </c>
      <c r="AQ112" s="3" t="s">
        <v>58</v>
      </c>
      <c r="AR112" s="3" t="s">
        <v>58</v>
      </c>
      <c r="AS112" s="3" t="s">
        <v>58</v>
      </c>
      <c r="AT112" s="3" t="s">
        <v>58</v>
      </c>
      <c r="AU112" s="3" t="s">
        <v>58</v>
      </c>
      <c r="AV112" s="3" t="s">
        <v>58</v>
      </c>
      <c r="AW112" s="3" t="s">
        <v>58</v>
      </c>
      <c r="AX112" s="3" t="s">
        <v>58</v>
      </c>
      <c r="AZ112" s="3" t="s">
        <v>58</v>
      </c>
      <c r="BA112" s="3" t="s">
        <v>58</v>
      </c>
      <c r="BB112" s="3" t="s">
        <v>58</v>
      </c>
      <c r="BC112" s="3" t="s">
        <v>58</v>
      </c>
      <c r="BD112" s="3" t="s">
        <v>58</v>
      </c>
    </row>
    <row r="113" spans="1:56" ht="16" customHeight="1">
      <c r="A113" s="28">
        <v>101</v>
      </c>
      <c r="B113" s="1">
        <v>82041701</v>
      </c>
      <c r="C113" s="1" t="s">
        <v>115</v>
      </c>
      <c r="D113" s="1" t="s">
        <v>164</v>
      </c>
      <c r="F113" s="24">
        <v>69.12</v>
      </c>
      <c r="G113" s="24">
        <v>0.48</v>
      </c>
      <c r="H113" s="24">
        <v>14.25</v>
      </c>
      <c r="I113" s="24">
        <v>5.16</v>
      </c>
      <c r="J113" s="24">
        <v>0.2</v>
      </c>
      <c r="K113" s="24">
        <v>0.42</v>
      </c>
      <c r="L113" s="24">
        <v>3.38</v>
      </c>
      <c r="M113" s="24">
        <v>4.33</v>
      </c>
      <c r="N113" s="24">
        <v>1.81</v>
      </c>
      <c r="O113" s="37" t="s">
        <v>58</v>
      </c>
      <c r="P113" s="37" t="s">
        <v>58</v>
      </c>
      <c r="Q113" s="24">
        <f t="shared" si="11"/>
        <v>99.15</v>
      </c>
      <c r="R113" s="24"/>
      <c r="S113" s="21">
        <f t="shared" si="12"/>
        <v>12.285714285714286</v>
      </c>
      <c r="T113" s="21">
        <f t="shared" si="13"/>
        <v>2.7616279069767442</v>
      </c>
      <c r="V113" s="3" t="s">
        <v>58</v>
      </c>
      <c r="W113" s="3" t="s">
        <v>58</v>
      </c>
      <c r="X113" s="3" t="s">
        <v>58</v>
      </c>
      <c r="Y113" s="3" t="s">
        <v>58</v>
      </c>
      <c r="Z113" s="3" t="s">
        <v>58</v>
      </c>
      <c r="AA113" s="3" t="s">
        <v>58</v>
      </c>
      <c r="AB113" s="3" t="s">
        <v>58</v>
      </c>
      <c r="AC113" s="3" t="s">
        <v>58</v>
      </c>
      <c r="AD113" s="3" t="s">
        <v>58</v>
      </c>
      <c r="AE113" s="3" t="s">
        <v>58</v>
      </c>
      <c r="AF113" s="3" t="s">
        <v>58</v>
      </c>
      <c r="AG113" s="3" t="s">
        <v>58</v>
      </c>
      <c r="AH113" s="3" t="s">
        <v>58</v>
      </c>
      <c r="AI113" s="3" t="s">
        <v>58</v>
      </c>
      <c r="AJ113" s="3" t="s">
        <v>58</v>
      </c>
      <c r="AK113" s="3" t="s">
        <v>58</v>
      </c>
      <c r="AL113" s="3" t="s">
        <v>58</v>
      </c>
      <c r="AM113" s="3" t="s">
        <v>58</v>
      </c>
      <c r="AN113" s="3" t="s">
        <v>58</v>
      </c>
      <c r="AO113" s="3" t="s">
        <v>58</v>
      </c>
      <c r="AP113" s="3" t="s">
        <v>58</v>
      </c>
      <c r="AQ113" s="3" t="s">
        <v>58</v>
      </c>
      <c r="AR113" s="3" t="s">
        <v>58</v>
      </c>
      <c r="AS113" s="3" t="s">
        <v>58</v>
      </c>
      <c r="AT113" s="3" t="s">
        <v>58</v>
      </c>
      <c r="AU113" s="3" t="s">
        <v>58</v>
      </c>
      <c r="AV113" s="3" t="s">
        <v>58</v>
      </c>
      <c r="AW113" s="3" t="s">
        <v>58</v>
      </c>
      <c r="AX113" s="3" t="s">
        <v>58</v>
      </c>
      <c r="AZ113" s="3" t="s">
        <v>58</v>
      </c>
      <c r="BA113" s="3" t="s">
        <v>58</v>
      </c>
      <c r="BB113" s="3" t="s">
        <v>58</v>
      </c>
      <c r="BC113" s="3" t="s">
        <v>58</v>
      </c>
      <c r="BD113" s="3" t="s">
        <v>58</v>
      </c>
    </row>
    <row r="114" spans="1:56" ht="16" customHeight="1">
      <c r="A114" s="28">
        <v>102</v>
      </c>
      <c r="B114" s="1">
        <v>82042501</v>
      </c>
      <c r="C114" s="1" t="s">
        <v>115</v>
      </c>
      <c r="D114" s="1" t="s">
        <v>164</v>
      </c>
      <c r="F114" s="24">
        <v>69.290000000000006</v>
      </c>
      <c r="G114" s="24">
        <v>0.38</v>
      </c>
      <c r="H114" s="24">
        <v>14.57</v>
      </c>
      <c r="I114" s="24">
        <v>5.28</v>
      </c>
      <c r="J114" s="24">
        <v>0.13</v>
      </c>
      <c r="K114" s="24">
        <v>0.47</v>
      </c>
      <c r="L114" s="24">
        <v>3.15</v>
      </c>
      <c r="M114" s="24">
        <v>4.3899999999999997</v>
      </c>
      <c r="N114" s="24">
        <v>1.67</v>
      </c>
      <c r="O114" s="37" t="s">
        <v>58</v>
      </c>
      <c r="P114" s="37" t="s">
        <v>58</v>
      </c>
      <c r="Q114" s="24">
        <f t="shared" si="11"/>
        <v>99.330000000000013</v>
      </c>
      <c r="R114" s="24"/>
      <c r="S114" s="21">
        <f t="shared" si="12"/>
        <v>11.234042553191491</v>
      </c>
      <c r="T114" s="21">
        <f t="shared" si="13"/>
        <v>2.7594696969696968</v>
      </c>
      <c r="V114" s="3" t="s">
        <v>58</v>
      </c>
      <c r="W114" s="3" t="s">
        <v>58</v>
      </c>
      <c r="X114" s="3" t="s">
        <v>58</v>
      </c>
      <c r="Y114" s="3" t="s">
        <v>58</v>
      </c>
      <c r="Z114" s="3" t="s">
        <v>58</v>
      </c>
      <c r="AA114" s="3" t="s">
        <v>58</v>
      </c>
      <c r="AB114" s="3" t="s">
        <v>58</v>
      </c>
      <c r="AC114" s="3" t="s">
        <v>58</v>
      </c>
      <c r="AD114" s="3" t="s">
        <v>58</v>
      </c>
      <c r="AE114" s="3" t="s">
        <v>58</v>
      </c>
      <c r="AF114" s="3" t="s">
        <v>58</v>
      </c>
      <c r="AG114" s="3" t="s">
        <v>58</v>
      </c>
      <c r="AH114" s="3" t="s">
        <v>58</v>
      </c>
      <c r="AI114" s="3" t="s">
        <v>58</v>
      </c>
      <c r="AJ114" s="3" t="s">
        <v>58</v>
      </c>
      <c r="AK114" s="3" t="s">
        <v>58</v>
      </c>
      <c r="AL114" s="3" t="s">
        <v>58</v>
      </c>
      <c r="AM114" s="3" t="s">
        <v>58</v>
      </c>
      <c r="AN114" s="3" t="s">
        <v>58</v>
      </c>
      <c r="AO114" s="3" t="s">
        <v>58</v>
      </c>
      <c r="AP114" s="3" t="s">
        <v>58</v>
      </c>
      <c r="AQ114" s="3" t="s">
        <v>58</v>
      </c>
      <c r="AR114" s="3" t="s">
        <v>58</v>
      </c>
      <c r="AS114" s="3" t="s">
        <v>58</v>
      </c>
      <c r="AT114" s="3" t="s">
        <v>58</v>
      </c>
      <c r="AU114" s="3" t="s">
        <v>58</v>
      </c>
      <c r="AV114" s="3" t="s">
        <v>58</v>
      </c>
      <c r="AW114" s="3" t="s">
        <v>58</v>
      </c>
      <c r="AX114" s="3" t="s">
        <v>58</v>
      </c>
      <c r="AZ114" s="3" t="s">
        <v>58</v>
      </c>
      <c r="BA114" s="3" t="s">
        <v>58</v>
      </c>
      <c r="BB114" s="3" t="s">
        <v>58</v>
      </c>
      <c r="BC114" s="3" t="s">
        <v>58</v>
      </c>
      <c r="BD114" s="3" t="s">
        <v>58</v>
      </c>
    </row>
    <row r="115" spans="1:56" ht="16" customHeight="1">
      <c r="A115" s="28">
        <v>103</v>
      </c>
      <c r="B115" s="1">
        <v>820810003</v>
      </c>
      <c r="C115" s="1" t="s">
        <v>115</v>
      </c>
      <c r="D115" s="1" t="s">
        <v>164</v>
      </c>
      <c r="F115" s="24">
        <v>69.64</v>
      </c>
      <c r="G115" s="24">
        <v>0.46</v>
      </c>
      <c r="H115" s="24">
        <v>14.25</v>
      </c>
      <c r="I115" s="24">
        <v>5.74</v>
      </c>
      <c r="J115" s="24">
        <v>7.0000000000000007E-2</v>
      </c>
      <c r="K115" s="24">
        <v>0.5</v>
      </c>
      <c r="L115" s="24">
        <v>3.34</v>
      </c>
      <c r="M115" s="24">
        <v>4.45</v>
      </c>
      <c r="N115" s="24">
        <v>1.71</v>
      </c>
      <c r="O115" s="37" t="s">
        <v>58</v>
      </c>
      <c r="P115" s="37" t="s">
        <v>58</v>
      </c>
      <c r="Q115" s="24">
        <f t="shared" si="11"/>
        <v>100.15999999999998</v>
      </c>
      <c r="R115" s="24"/>
      <c r="S115" s="21">
        <f t="shared" si="12"/>
        <v>11.48</v>
      </c>
      <c r="T115" s="21">
        <f t="shared" si="13"/>
        <v>2.4825783972125435</v>
      </c>
      <c r="V115" s="3" t="s">
        <v>58</v>
      </c>
      <c r="W115" s="3" t="s">
        <v>58</v>
      </c>
      <c r="X115" s="3" t="s">
        <v>58</v>
      </c>
      <c r="Y115" s="3" t="s">
        <v>58</v>
      </c>
      <c r="Z115" s="3" t="s">
        <v>58</v>
      </c>
      <c r="AA115" s="3" t="s">
        <v>58</v>
      </c>
      <c r="AB115" s="3" t="s">
        <v>58</v>
      </c>
      <c r="AC115" s="3" t="s">
        <v>58</v>
      </c>
      <c r="AD115" s="3" t="s">
        <v>58</v>
      </c>
      <c r="AE115" s="3" t="s">
        <v>58</v>
      </c>
      <c r="AF115" s="3" t="s">
        <v>58</v>
      </c>
      <c r="AG115" s="3" t="s">
        <v>58</v>
      </c>
      <c r="AH115" s="3" t="s">
        <v>58</v>
      </c>
      <c r="AI115" s="3" t="s">
        <v>58</v>
      </c>
      <c r="AJ115" s="3" t="s">
        <v>58</v>
      </c>
      <c r="AK115" s="3" t="s">
        <v>58</v>
      </c>
      <c r="AL115" s="3" t="s">
        <v>58</v>
      </c>
      <c r="AM115" s="3" t="s">
        <v>58</v>
      </c>
      <c r="AN115" s="3" t="s">
        <v>58</v>
      </c>
      <c r="AO115" s="3" t="s">
        <v>58</v>
      </c>
      <c r="AP115" s="3" t="s">
        <v>58</v>
      </c>
      <c r="AQ115" s="3" t="s">
        <v>58</v>
      </c>
      <c r="AR115" s="3" t="s">
        <v>58</v>
      </c>
      <c r="AS115" s="3" t="s">
        <v>58</v>
      </c>
      <c r="AT115" s="3" t="s">
        <v>58</v>
      </c>
      <c r="AU115" s="3" t="s">
        <v>58</v>
      </c>
      <c r="AV115" s="3" t="s">
        <v>58</v>
      </c>
      <c r="AW115" s="3" t="s">
        <v>58</v>
      </c>
      <c r="AX115" s="3" t="s">
        <v>58</v>
      </c>
      <c r="AZ115" s="3" t="s">
        <v>58</v>
      </c>
      <c r="BA115" s="3" t="s">
        <v>58</v>
      </c>
      <c r="BB115" s="3" t="s">
        <v>58</v>
      </c>
      <c r="BC115" s="3" t="s">
        <v>58</v>
      </c>
      <c r="BD115" s="3" t="s">
        <v>58</v>
      </c>
    </row>
    <row r="116" spans="1:56" ht="8" customHeight="1">
      <c r="F116" s="24"/>
      <c r="G116" s="24"/>
      <c r="H116" s="24"/>
      <c r="I116" s="24"/>
      <c r="J116" s="24"/>
      <c r="K116" s="24"/>
      <c r="L116" s="24"/>
      <c r="M116" s="24"/>
      <c r="N116" s="24"/>
      <c r="O116" s="37"/>
      <c r="P116" s="37"/>
      <c r="Q116" s="24"/>
      <c r="R116" s="24"/>
      <c r="S116" s="24"/>
      <c r="T116" s="24"/>
      <c r="V116" s="3"/>
      <c r="W116" s="3"/>
      <c r="X116" s="3"/>
      <c r="Y116" s="3"/>
      <c r="Z116" s="3"/>
      <c r="AA116" s="3"/>
      <c r="AB116" s="3"/>
      <c r="AC116" s="3"/>
      <c r="AE116" s="3"/>
      <c r="AF116" s="3"/>
      <c r="AG116" s="3"/>
      <c r="AH116" s="3"/>
      <c r="AI116" s="3"/>
      <c r="AJ116" s="3"/>
      <c r="AK116" s="3"/>
      <c r="AL116" s="3"/>
      <c r="AM116" s="3"/>
      <c r="AN116" s="3"/>
      <c r="AO116" s="3"/>
      <c r="AP116" s="3"/>
      <c r="AQ116" s="3"/>
      <c r="AR116" s="3"/>
      <c r="AS116" s="3"/>
      <c r="AT116" s="3"/>
      <c r="AU116" s="3"/>
      <c r="AV116" s="3"/>
      <c r="AW116" s="3"/>
      <c r="AX116" s="3"/>
      <c r="AZ116" s="3"/>
      <c r="BA116" s="3"/>
      <c r="BB116" s="3"/>
      <c r="BC116" s="3"/>
      <c r="BD116" s="3"/>
    </row>
    <row r="117" spans="1:56" ht="16" customHeight="1">
      <c r="A117" s="1" t="s">
        <v>165</v>
      </c>
      <c r="F117" s="24"/>
      <c r="G117" s="24"/>
      <c r="H117" s="24"/>
      <c r="I117" s="24"/>
      <c r="J117" s="24"/>
      <c r="K117" s="24"/>
      <c r="L117" s="24"/>
      <c r="M117" s="24"/>
      <c r="N117" s="24"/>
      <c r="O117" s="37"/>
      <c r="P117" s="37"/>
      <c r="Q117" s="24"/>
      <c r="R117" s="24"/>
      <c r="S117" s="24"/>
      <c r="T117" s="24"/>
      <c r="V117" s="3"/>
      <c r="W117" s="3"/>
      <c r="X117" s="3"/>
      <c r="Y117" s="3"/>
      <c r="Z117" s="3"/>
      <c r="AA117" s="3"/>
      <c r="AB117" s="3"/>
      <c r="AC117" s="3"/>
      <c r="AE117" s="3"/>
      <c r="AF117" s="3"/>
      <c r="AG117" s="3"/>
      <c r="AH117" s="3"/>
      <c r="AI117" s="3"/>
      <c r="AJ117" s="3"/>
      <c r="AK117" s="3"/>
      <c r="AL117" s="3"/>
      <c r="AM117" s="3"/>
      <c r="AN117" s="3"/>
      <c r="AO117" s="3"/>
      <c r="AP117" s="3"/>
      <c r="AQ117" s="3"/>
      <c r="AR117" s="3"/>
      <c r="AS117" s="3"/>
      <c r="AT117" s="3"/>
      <c r="AU117" s="3"/>
      <c r="AV117" s="3"/>
      <c r="AW117" s="3"/>
      <c r="AX117" s="3"/>
      <c r="AZ117" s="3"/>
      <c r="BA117" s="3"/>
      <c r="BB117" s="3"/>
      <c r="BC117" s="3"/>
      <c r="BD117" s="3"/>
    </row>
    <row r="118" spans="1:56" ht="16" customHeight="1">
      <c r="A118" s="28">
        <v>104</v>
      </c>
      <c r="B118" s="1" t="s">
        <v>166</v>
      </c>
      <c r="C118" s="1" t="s">
        <v>167</v>
      </c>
      <c r="D118" s="1" t="s">
        <v>135</v>
      </c>
      <c r="F118" s="24">
        <v>65.150000000000006</v>
      </c>
      <c r="G118" s="24">
        <v>0.96</v>
      </c>
      <c r="H118" s="24">
        <v>16.11</v>
      </c>
      <c r="I118" s="24">
        <v>6.02</v>
      </c>
      <c r="J118" s="24">
        <v>0.02</v>
      </c>
      <c r="K118" s="24">
        <v>0.83</v>
      </c>
      <c r="L118" s="24">
        <v>5.09</v>
      </c>
      <c r="M118" s="24">
        <v>3.65</v>
      </c>
      <c r="N118" s="24">
        <v>2.4300000000000002</v>
      </c>
      <c r="O118" s="24">
        <v>0</v>
      </c>
      <c r="P118" s="37" t="s">
        <v>58</v>
      </c>
      <c r="Q118" s="24">
        <f t="shared" si="11"/>
        <v>100.26</v>
      </c>
      <c r="R118" s="24"/>
      <c r="S118" s="21">
        <f t="shared" ref="S118:S128" si="14">I118/K118</f>
        <v>7.2530120481927707</v>
      </c>
      <c r="T118" s="21">
        <f t="shared" ref="T118:T128" si="15">H118/I118</f>
        <v>2.676079734219269</v>
      </c>
      <c r="V118" s="3" t="s">
        <v>58</v>
      </c>
      <c r="W118" s="3" t="s">
        <v>58</v>
      </c>
      <c r="X118" s="3" t="s">
        <v>58</v>
      </c>
      <c r="Y118" s="3" t="s">
        <v>58</v>
      </c>
      <c r="Z118" s="3" t="s">
        <v>58</v>
      </c>
      <c r="AA118" s="3" t="s">
        <v>58</v>
      </c>
      <c r="AB118" s="3" t="s">
        <v>58</v>
      </c>
      <c r="AC118" s="3" t="s">
        <v>58</v>
      </c>
      <c r="AD118" s="3" t="s">
        <v>58</v>
      </c>
      <c r="AE118" s="3" t="s">
        <v>58</v>
      </c>
      <c r="AF118" s="3" t="s">
        <v>58</v>
      </c>
      <c r="AG118" s="3" t="s">
        <v>58</v>
      </c>
      <c r="AH118" s="3" t="s">
        <v>58</v>
      </c>
      <c r="AI118" s="3" t="s">
        <v>58</v>
      </c>
      <c r="AJ118" s="3" t="s">
        <v>58</v>
      </c>
      <c r="AK118" s="3" t="s">
        <v>58</v>
      </c>
      <c r="AL118" s="3" t="s">
        <v>58</v>
      </c>
      <c r="AM118" s="3" t="s">
        <v>58</v>
      </c>
      <c r="AN118" s="3" t="s">
        <v>58</v>
      </c>
      <c r="AO118" s="3" t="s">
        <v>58</v>
      </c>
      <c r="AP118" s="3" t="s">
        <v>58</v>
      </c>
      <c r="AQ118" s="3" t="s">
        <v>58</v>
      </c>
      <c r="AR118" s="3" t="s">
        <v>58</v>
      </c>
      <c r="AS118" s="3" t="s">
        <v>58</v>
      </c>
      <c r="AT118" s="3" t="s">
        <v>58</v>
      </c>
      <c r="AU118" s="3" t="s">
        <v>58</v>
      </c>
      <c r="AV118" s="3" t="s">
        <v>58</v>
      </c>
      <c r="AW118" s="3" t="s">
        <v>58</v>
      </c>
      <c r="AX118" s="3" t="s">
        <v>58</v>
      </c>
      <c r="AZ118" s="3" t="s">
        <v>58</v>
      </c>
      <c r="BA118" s="3" t="s">
        <v>58</v>
      </c>
      <c r="BB118" s="3" t="s">
        <v>58</v>
      </c>
      <c r="BC118" s="3" t="s">
        <v>58</v>
      </c>
      <c r="BD118" s="3" t="s">
        <v>58</v>
      </c>
    </row>
    <row r="119" spans="1:56" ht="16" customHeight="1">
      <c r="A119" s="28">
        <v>105</v>
      </c>
      <c r="B119" s="1" t="s">
        <v>168</v>
      </c>
      <c r="C119" s="1" t="s">
        <v>167</v>
      </c>
      <c r="D119" s="1" t="s">
        <v>135</v>
      </c>
      <c r="F119" s="24">
        <v>64.36</v>
      </c>
      <c r="G119" s="24">
        <v>0.66</v>
      </c>
      <c r="H119" s="24">
        <v>17.03</v>
      </c>
      <c r="I119" s="24">
        <v>5.99</v>
      </c>
      <c r="J119" s="24">
        <v>0.1</v>
      </c>
      <c r="K119" s="24">
        <v>0.97</v>
      </c>
      <c r="L119" s="24">
        <v>5.03</v>
      </c>
      <c r="M119" s="24">
        <v>3.75</v>
      </c>
      <c r="N119" s="24">
        <v>1.85</v>
      </c>
      <c r="O119" s="24">
        <v>0.27</v>
      </c>
      <c r="P119" s="37" t="s">
        <v>58</v>
      </c>
      <c r="Q119" s="24">
        <f t="shared" si="11"/>
        <v>100.00999999999998</v>
      </c>
      <c r="R119" s="24"/>
      <c r="S119" s="21">
        <f t="shared" si="14"/>
        <v>6.1752577319587632</v>
      </c>
      <c r="T119" s="21">
        <f t="shared" si="15"/>
        <v>2.8430717863105177</v>
      </c>
      <c r="V119" s="3" t="s">
        <v>58</v>
      </c>
      <c r="W119" s="3" t="s">
        <v>58</v>
      </c>
      <c r="X119" s="3" t="s">
        <v>58</v>
      </c>
      <c r="Y119" s="3" t="s">
        <v>58</v>
      </c>
      <c r="Z119" s="3" t="s">
        <v>58</v>
      </c>
      <c r="AA119" s="3" t="s">
        <v>58</v>
      </c>
      <c r="AB119" s="3" t="s">
        <v>58</v>
      </c>
      <c r="AC119" s="3" t="s">
        <v>58</v>
      </c>
      <c r="AD119" s="3" t="s">
        <v>58</v>
      </c>
      <c r="AE119" s="3" t="s">
        <v>58</v>
      </c>
      <c r="AF119" s="3" t="s">
        <v>58</v>
      </c>
      <c r="AG119" s="3" t="s">
        <v>58</v>
      </c>
      <c r="AH119" s="3" t="s">
        <v>58</v>
      </c>
      <c r="AI119" s="3" t="s">
        <v>58</v>
      </c>
      <c r="AJ119" s="3" t="s">
        <v>58</v>
      </c>
      <c r="AK119" s="3" t="s">
        <v>58</v>
      </c>
      <c r="AL119" s="3" t="s">
        <v>58</v>
      </c>
      <c r="AM119" s="3" t="s">
        <v>58</v>
      </c>
      <c r="AN119" s="3" t="s">
        <v>58</v>
      </c>
      <c r="AO119" s="3" t="s">
        <v>58</v>
      </c>
      <c r="AP119" s="3" t="s">
        <v>58</v>
      </c>
      <c r="AQ119" s="3" t="s">
        <v>58</v>
      </c>
      <c r="AR119" s="3" t="s">
        <v>58</v>
      </c>
      <c r="AS119" s="3" t="s">
        <v>58</v>
      </c>
      <c r="AT119" s="3" t="s">
        <v>58</v>
      </c>
      <c r="AU119" s="3" t="s">
        <v>58</v>
      </c>
      <c r="AV119" s="3" t="s">
        <v>58</v>
      </c>
      <c r="AW119" s="3" t="s">
        <v>58</v>
      </c>
      <c r="AX119" s="3" t="s">
        <v>58</v>
      </c>
      <c r="AZ119" s="3" t="s">
        <v>58</v>
      </c>
      <c r="BA119" s="3" t="s">
        <v>58</v>
      </c>
      <c r="BB119" s="3" t="s">
        <v>58</v>
      </c>
      <c r="BC119" s="3" t="s">
        <v>58</v>
      </c>
      <c r="BD119" s="3" t="s">
        <v>58</v>
      </c>
    </row>
    <row r="120" spans="1:56" ht="16" customHeight="1">
      <c r="A120" s="28">
        <v>106</v>
      </c>
      <c r="B120" s="1" t="s">
        <v>169</v>
      </c>
      <c r="C120" s="1" t="s">
        <v>167</v>
      </c>
      <c r="D120" s="1" t="s">
        <v>135</v>
      </c>
      <c r="F120" s="24">
        <v>63.99</v>
      </c>
      <c r="G120" s="24">
        <v>0.69</v>
      </c>
      <c r="H120" s="24">
        <v>16.739999999999998</v>
      </c>
      <c r="I120" s="24">
        <v>6.62</v>
      </c>
      <c r="J120" s="24">
        <v>0.13</v>
      </c>
      <c r="K120" s="24">
        <v>1.29</v>
      </c>
      <c r="L120" s="24">
        <v>4.97</v>
      </c>
      <c r="M120" s="24">
        <v>3.53</v>
      </c>
      <c r="N120" s="24">
        <v>1.77</v>
      </c>
      <c r="O120" s="24">
        <v>0.28000000000000003</v>
      </c>
      <c r="P120" s="37" t="s">
        <v>58</v>
      </c>
      <c r="Q120" s="24">
        <f t="shared" si="11"/>
        <v>100.01</v>
      </c>
      <c r="R120" s="24"/>
      <c r="S120" s="21">
        <f t="shared" si="14"/>
        <v>5.1317829457364343</v>
      </c>
      <c r="T120" s="21">
        <f t="shared" si="15"/>
        <v>2.5287009063444108</v>
      </c>
      <c r="V120" s="3" t="s">
        <v>58</v>
      </c>
      <c r="W120" s="3" t="s">
        <v>58</v>
      </c>
      <c r="X120" s="3" t="s">
        <v>58</v>
      </c>
      <c r="Y120" s="3" t="s">
        <v>58</v>
      </c>
      <c r="Z120" s="3" t="s">
        <v>58</v>
      </c>
      <c r="AA120" s="3" t="s">
        <v>58</v>
      </c>
      <c r="AB120" s="3" t="s">
        <v>58</v>
      </c>
      <c r="AC120" s="3" t="s">
        <v>58</v>
      </c>
      <c r="AD120" s="3" t="s">
        <v>58</v>
      </c>
      <c r="AE120" s="3" t="s">
        <v>58</v>
      </c>
      <c r="AF120" s="3" t="s">
        <v>58</v>
      </c>
      <c r="AG120" s="3" t="s">
        <v>58</v>
      </c>
      <c r="AH120" s="3" t="s">
        <v>58</v>
      </c>
      <c r="AI120" s="3" t="s">
        <v>58</v>
      </c>
      <c r="AJ120" s="3" t="s">
        <v>58</v>
      </c>
      <c r="AK120" s="3" t="s">
        <v>58</v>
      </c>
      <c r="AL120" s="3" t="s">
        <v>58</v>
      </c>
      <c r="AM120" s="3" t="s">
        <v>58</v>
      </c>
      <c r="AN120" s="3" t="s">
        <v>58</v>
      </c>
      <c r="AO120" s="3" t="s">
        <v>58</v>
      </c>
      <c r="AP120" s="3" t="s">
        <v>58</v>
      </c>
      <c r="AQ120" s="3" t="s">
        <v>58</v>
      </c>
      <c r="AR120" s="3" t="s">
        <v>58</v>
      </c>
      <c r="AS120" s="3" t="s">
        <v>58</v>
      </c>
      <c r="AT120" s="3" t="s">
        <v>58</v>
      </c>
      <c r="AU120" s="3" t="s">
        <v>58</v>
      </c>
      <c r="AV120" s="3" t="s">
        <v>58</v>
      </c>
      <c r="AW120" s="3" t="s">
        <v>58</v>
      </c>
      <c r="AX120" s="3" t="s">
        <v>58</v>
      </c>
      <c r="AZ120" s="3" t="s">
        <v>58</v>
      </c>
      <c r="BA120" s="3" t="s">
        <v>58</v>
      </c>
      <c r="BB120" s="3" t="s">
        <v>58</v>
      </c>
      <c r="BC120" s="3" t="s">
        <v>58</v>
      </c>
      <c r="BD120" s="3" t="s">
        <v>58</v>
      </c>
    </row>
    <row r="121" spans="1:56" ht="16" customHeight="1">
      <c r="A121" s="28">
        <v>107</v>
      </c>
      <c r="B121" s="1" t="s">
        <v>170</v>
      </c>
      <c r="C121" s="1" t="s">
        <v>167</v>
      </c>
      <c r="D121" s="1" t="s">
        <v>135</v>
      </c>
      <c r="F121" s="24">
        <v>64.13</v>
      </c>
      <c r="G121" s="24">
        <v>0.68</v>
      </c>
      <c r="H121" s="24">
        <v>16.61</v>
      </c>
      <c r="I121" s="24">
        <v>6.56</v>
      </c>
      <c r="J121" s="24">
        <v>0.13</v>
      </c>
      <c r="K121" s="24">
        <v>1.1000000000000001</v>
      </c>
      <c r="L121" s="24">
        <v>4.9800000000000004</v>
      </c>
      <c r="M121" s="24">
        <v>3.69</v>
      </c>
      <c r="N121" s="24">
        <v>1.83</v>
      </c>
      <c r="O121" s="24">
        <v>0.27</v>
      </c>
      <c r="P121" s="37" t="s">
        <v>58</v>
      </c>
      <c r="Q121" s="24">
        <f t="shared" si="11"/>
        <v>99.97999999999999</v>
      </c>
      <c r="R121" s="24"/>
      <c r="S121" s="21">
        <f t="shared" si="14"/>
        <v>5.963636363636363</v>
      </c>
      <c r="T121" s="21">
        <f t="shared" si="15"/>
        <v>2.5320121951219514</v>
      </c>
      <c r="V121" s="3" t="s">
        <v>58</v>
      </c>
      <c r="W121" s="3" t="s">
        <v>58</v>
      </c>
      <c r="X121" s="3" t="s">
        <v>58</v>
      </c>
      <c r="Y121" s="3" t="s">
        <v>58</v>
      </c>
      <c r="Z121" s="3" t="s">
        <v>58</v>
      </c>
      <c r="AA121" s="3" t="s">
        <v>58</v>
      </c>
      <c r="AB121" s="3" t="s">
        <v>58</v>
      </c>
      <c r="AC121" s="3" t="s">
        <v>58</v>
      </c>
      <c r="AD121" s="3" t="s">
        <v>58</v>
      </c>
      <c r="AE121" s="3" t="s">
        <v>58</v>
      </c>
      <c r="AF121" s="3" t="s">
        <v>58</v>
      </c>
      <c r="AG121" s="3" t="s">
        <v>58</v>
      </c>
      <c r="AH121" s="3" t="s">
        <v>58</v>
      </c>
      <c r="AI121" s="3" t="s">
        <v>58</v>
      </c>
      <c r="AJ121" s="3" t="s">
        <v>58</v>
      </c>
      <c r="AK121" s="3" t="s">
        <v>58</v>
      </c>
      <c r="AL121" s="3" t="s">
        <v>58</v>
      </c>
      <c r="AM121" s="3" t="s">
        <v>58</v>
      </c>
      <c r="AN121" s="3" t="s">
        <v>58</v>
      </c>
      <c r="AO121" s="3" t="s">
        <v>58</v>
      </c>
      <c r="AP121" s="3" t="s">
        <v>58</v>
      </c>
      <c r="AQ121" s="3" t="s">
        <v>58</v>
      </c>
      <c r="AR121" s="3" t="s">
        <v>58</v>
      </c>
      <c r="AS121" s="3" t="s">
        <v>58</v>
      </c>
      <c r="AT121" s="3" t="s">
        <v>58</v>
      </c>
      <c r="AU121" s="3" t="s">
        <v>58</v>
      </c>
      <c r="AV121" s="3" t="s">
        <v>58</v>
      </c>
      <c r="AW121" s="3" t="s">
        <v>58</v>
      </c>
      <c r="AX121" s="3" t="s">
        <v>58</v>
      </c>
      <c r="AZ121" s="3" t="s">
        <v>58</v>
      </c>
      <c r="BA121" s="3" t="s">
        <v>58</v>
      </c>
      <c r="BB121" s="3" t="s">
        <v>58</v>
      </c>
      <c r="BC121" s="3" t="s">
        <v>58</v>
      </c>
      <c r="BD121" s="3" t="s">
        <v>58</v>
      </c>
    </row>
    <row r="122" spans="1:56" ht="16" customHeight="1">
      <c r="A122" s="28">
        <v>108</v>
      </c>
      <c r="B122" s="1" t="s">
        <v>171</v>
      </c>
      <c r="C122" s="1" t="s">
        <v>167</v>
      </c>
      <c r="D122" s="1" t="s">
        <v>135</v>
      </c>
      <c r="F122" s="24">
        <v>64.13</v>
      </c>
      <c r="G122" s="24">
        <v>0.68</v>
      </c>
      <c r="H122" s="24">
        <v>16.61</v>
      </c>
      <c r="I122" s="24">
        <v>6.56</v>
      </c>
      <c r="J122" s="24">
        <v>0.13</v>
      </c>
      <c r="K122" s="24">
        <v>1.1000000000000001</v>
      </c>
      <c r="L122" s="24">
        <v>4.9800000000000004</v>
      </c>
      <c r="M122" s="24">
        <v>3.69</v>
      </c>
      <c r="N122" s="24">
        <v>1.83</v>
      </c>
      <c r="O122" s="24">
        <v>0.27</v>
      </c>
      <c r="P122" s="37" t="s">
        <v>58</v>
      </c>
      <c r="Q122" s="24">
        <f t="shared" si="11"/>
        <v>99.97999999999999</v>
      </c>
      <c r="R122" s="24"/>
      <c r="S122" s="21">
        <f t="shared" si="14"/>
        <v>5.963636363636363</v>
      </c>
      <c r="T122" s="21">
        <f t="shared" si="15"/>
        <v>2.5320121951219514</v>
      </c>
      <c r="V122" s="3" t="s">
        <v>58</v>
      </c>
      <c r="W122" s="3" t="s">
        <v>58</v>
      </c>
      <c r="X122" s="3" t="s">
        <v>58</v>
      </c>
      <c r="Y122" s="3" t="s">
        <v>58</v>
      </c>
      <c r="Z122" s="3" t="s">
        <v>58</v>
      </c>
      <c r="AA122" s="3" t="s">
        <v>58</v>
      </c>
      <c r="AB122" s="3" t="s">
        <v>58</v>
      </c>
      <c r="AC122" s="3" t="s">
        <v>58</v>
      </c>
      <c r="AD122" s="3" t="s">
        <v>58</v>
      </c>
      <c r="AE122" s="3" t="s">
        <v>58</v>
      </c>
      <c r="AF122" s="3" t="s">
        <v>58</v>
      </c>
      <c r="AG122" s="3" t="s">
        <v>58</v>
      </c>
      <c r="AH122" s="3" t="s">
        <v>58</v>
      </c>
      <c r="AI122" s="3" t="s">
        <v>58</v>
      </c>
      <c r="AJ122" s="3" t="s">
        <v>58</v>
      </c>
      <c r="AK122" s="3" t="s">
        <v>58</v>
      </c>
      <c r="AL122" s="3" t="s">
        <v>58</v>
      </c>
      <c r="AM122" s="3" t="s">
        <v>58</v>
      </c>
      <c r="AN122" s="3" t="s">
        <v>58</v>
      </c>
      <c r="AO122" s="3" t="s">
        <v>58</v>
      </c>
      <c r="AP122" s="3" t="s">
        <v>58</v>
      </c>
      <c r="AQ122" s="3" t="s">
        <v>58</v>
      </c>
      <c r="AR122" s="3" t="s">
        <v>58</v>
      </c>
      <c r="AS122" s="3" t="s">
        <v>58</v>
      </c>
      <c r="AT122" s="3" t="s">
        <v>58</v>
      </c>
      <c r="AU122" s="3" t="s">
        <v>58</v>
      </c>
      <c r="AV122" s="3" t="s">
        <v>58</v>
      </c>
      <c r="AW122" s="3" t="s">
        <v>58</v>
      </c>
      <c r="AX122" s="3" t="s">
        <v>58</v>
      </c>
      <c r="AZ122" s="3" t="s">
        <v>58</v>
      </c>
      <c r="BA122" s="3" t="s">
        <v>58</v>
      </c>
      <c r="BB122" s="3" t="s">
        <v>58</v>
      </c>
      <c r="BC122" s="3" t="s">
        <v>58</v>
      </c>
      <c r="BD122" s="3" t="s">
        <v>58</v>
      </c>
    </row>
    <row r="123" spans="1:56" ht="16" customHeight="1">
      <c r="A123" s="28">
        <v>109</v>
      </c>
      <c r="B123" s="1" t="s">
        <v>172</v>
      </c>
      <c r="C123" s="1" t="s">
        <v>167</v>
      </c>
      <c r="D123" s="1" t="s">
        <v>135</v>
      </c>
      <c r="F123" s="24">
        <v>63.67</v>
      </c>
      <c r="G123" s="24">
        <v>0.67</v>
      </c>
      <c r="H123" s="24">
        <v>16.399999999999999</v>
      </c>
      <c r="I123" s="24">
        <v>6.99</v>
      </c>
      <c r="J123" s="24">
        <v>0.15</v>
      </c>
      <c r="K123" s="24">
        <v>1.01</v>
      </c>
      <c r="L123" s="24">
        <v>5</v>
      </c>
      <c r="M123" s="24">
        <v>3.77</v>
      </c>
      <c r="N123" s="24">
        <v>2.09</v>
      </c>
      <c r="O123" s="24">
        <v>0.23</v>
      </c>
      <c r="P123" s="37" t="s">
        <v>58</v>
      </c>
      <c r="Q123" s="24">
        <f t="shared" si="11"/>
        <v>99.980000000000018</v>
      </c>
      <c r="R123" s="24"/>
      <c r="S123" s="21">
        <f t="shared" si="14"/>
        <v>6.9207920792079207</v>
      </c>
      <c r="T123" s="21">
        <f t="shared" si="15"/>
        <v>2.3462088698140198</v>
      </c>
      <c r="V123" s="3" t="s">
        <v>58</v>
      </c>
      <c r="W123" s="3" t="s">
        <v>58</v>
      </c>
      <c r="X123" s="3" t="s">
        <v>58</v>
      </c>
      <c r="Y123" s="3" t="s">
        <v>58</v>
      </c>
      <c r="Z123" s="3" t="s">
        <v>58</v>
      </c>
      <c r="AA123" s="3" t="s">
        <v>58</v>
      </c>
      <c r="AB123" s="3" t="s">
        <v>58</v>
      </c>
      <c r="AC123" s="3" t="s">
        <v>58</v>
      </c>
      <c r="AD123" s="3" t="s">
        <v>58</v>
      </c>
      <c r="AE123" s="3" t="s">
        <v>58</v>
      </c>
      <c r="AF123" s="3" t="s">
        <v>58</v>
      </c>
      <c r="AG123" s="3" t="s">
        <v>58</v>
      </c>
      <c r="AH123" s="3" t="s">
        <v>58</v>
      </c>
      <c r="AI123" s="3" t="s">
        <v>58</v>
      </c>
      <c r="AJ123" s="3" t="s">
        <v>58</v>
      </c>
      <c r="AK123" s="3" t="s">
        <v>58</v>
      </c>
      <c r="AL123" s="3" t="s">
        <v>58</v>
      </c>
      <c r="AM123" s="3" t="s">
        <v>58</v>
      </c>
      <c r="AN123" s="3" t="s">
        <v>58</v>
      </c>
      <c r="AO123" s="3" t="s">
        <v>58</v>
      </c>
      <c r="AP123" s="3" t="s">
        <v>58</v>
      </c>
      <c r="AQ123" s="3" t="s">
        <v>58</v>
      </c>
      <c r="AR123" s="3" t="s">
        <v>58</v>
      </c>
      <c r="AS123" s="3" t="s">
        <v>58</v>
      </c>
      <c r="AT123" s="3" t="s">
        <v>58</v>
      </c>
      <c r="AU123" s="3" t="s">
        <v>58</v>
      </c>
      <c r="AV123" s="3" t="s">
        <v>58</v>
      </c>
      <c r="AW123" s="3" t="s">
        <v>58</v>
      </c>
      <c r="AX123" s="3" t="s">
        <v>58</v>
      </c>
      <c r="AZ123" s="3" t="s">
        <v>58</v>
      </c>
      <c r="BA123" s="3" t="s">
        <v>58</v>
      </c>
      <c r="BB123" s="3" t="s">
        <v>58</v>
      </c>
      <c r="BC123" s="3" t="s">
        <v>58</v>
      </c>
      <c r="BD123" s="3" t="s">
        <v>58</v>
      </c>
    </row>
    <row r="124" spans="1:56" ht="16" customHeight="1">
      <c r="A124" s="28">
        <v>110</v>
      </c>
      <c r="B124" s="1" t="s">
        <v>173</v>
      </c>
      <c r="C124" s="1" t="s">
        <v>167</v>
      </c>
      <c r="D124" s="1" t="s">
        <v>135</v>
      </c>
      <c r="F124" s="24">
        <v>64.27</v>
      </c>
      <c r="G124" s="24">
        <v>0.74</v>
      </c>
      <c r="H124" s="24">
        <v>16.79</v>
      </c>
      <c r="I124" s="24">
        <v>5.93</v>
      </c>
      <c r="J124" s="24">
        <v>0.14000000000000001</v>
      </c>
      <c r="K124" s="24">
        <v>1.05</v>
      </c>
      <c r="L124" s="24">
        <v>5.24</v>
      </c>
      <c r="M124" s="24">
        <v>3.68</v>
      </c>
      <c r="N124" s="24">
        <v>1.88</v>
      </c>
      <c r="O124" s="24">
        <v>0.27</v>
      </c>
      <c r="P124" s="37" t="s">
        <v>58</v>
      </c>
      <c r="Q124" s="24">
        <f t="shared" si="11"/>
        <v>99.989999999999981</v>
      </c>
      <c r="R124" s="24"/>
      <c r="S124" s="21">
        <f t="shared" si="14"/>
        <v>5.6476190476190471</v>
      </c>
      <c r="T124" s="21">
        <f t="shared" si="15"/>
        <v>2.8313659359190555</v>
      </c>
      <c r="V124" s="3" t="s">
        <v>58</v>
      </c>
      <c r="W124" s="3" t="s">
        <v>58</v>
      </c>
      <c r="X124" s="3" t="s">
        <v>58</v>
      </c>
      <c r="Y124" s="3" t="s">
        <v>58</v>
      </c>
      <c r="Z124" s="3" t="s">
        <v>58</v>
      </c>
      <c r="AA124" s="3" t="s">
        <v>58</v>
      </c>
      <c r="AB124" s="3" t="s">
        <v>58</v>
      </c>
      <c r="AC124" s="3" t="s">
        <v>58</v>
      </c>
      <c r="AD124" s="3" t="s">
        <v>58</v>
      </c>
      <c r="AE124" s="3" t="s">
        <v>58</v>
      </c>
      <c r="AF124" s="3" t="s">
        <v>58</v>
      </c>
      <c r="AG124" s="3" t="s">
        <v>58</v>
      </c>
      <c r="AH124" s="3" t="s">
        <v>58</v>
      </c>
      <c r="AI124" s="3" t="s">
        <v>58</v>
      </c>
      <c r="AJ124" s="3" t="s">
        <v>58</v>
      </c>
      <c r="AK124" s="3" t="s">
        <v>58</v>
      </c>
      <c r="AL124" s="3" t="s">
        <v>58</v>
      </c>
      <c r="AM124" s="3" t="s">
        <v>58</v>
      </c>
      <c r="AN124" s="3" t="s">
        <v>58</v>
      </c>
      <c r="AO124" s="3" t="s">
        <v>58</v>
      </c>
      <c r="AP124" s="3" t="s">
        <v>58</v>
      </c>
      <c r="AQ124" s="3" t="s">
        <v>58</v>
      </c>
      <c r="AR124" s="3" t="s">
        <v>58</v>
      </c>
      <c r="AS124" s="3" t="s">
        <v>58</v>
      </c>
      <c r="AT124" s="3" t="s">
        <v>58</v>
      </c>
      <c r="AU124" s="3" t="s">
        <v>58</v>
      </c>
      <c r="AV124" s="3" t="s">
        <v>58</v>
      </c>
      <c r="AW124" s="3" t="s">
        <v>58</v>
      </c>
      <c r="AX124" s="3" t="s">
        <v>58</v>
      </c>
      <c r="AZ124" s="3" t="s">
        <v>58</v>
      </c>
      <c r="BA124" s="3" t="s">
        <v>58</v>
      </c>
      <c r="BB124" s="3" t="s">
        <v>58</v>
      </c>
      <c r="BC124" s="3" t="s">
        <v>58</v>
      </c>
      <c r="BD124" s="3" t="s">
        <v>58</v>
      </c>
    </row>
    <row r="125" spans="1:56" ht="16" customHeight="1">
      <c r="A125" s="28">
        <v>111</v>
      </c>
      <c r="B125" s="1" t="s">
        <v>174</v>
      </c>
      <c r="C125" s="1" t="s">
        <v>167</v>
      </c>
      <c r="D125" s="1" t="s">
        <v>135</v>
      </c>
      <c r="F125" s="24">
        <v>64.42</v>
      </c>
      <c r="G125" s="24">
        <v>0.62</v>
      </c>
      <c r="H125" s="24">
        <v>16.97</v>
      </c>
      <c r="I125" s="24">
        <v>6.3</v>
      </c>
      <c r="J125" s="24">
        <v>7.0000000000000007E-2</v>
      </c>
      <c r="K125" s="24">
        <v>0.98</v>
      </c>
      <c r="L125" s="24">
        <v>4.76</v>
      </c>
      <c r="M125" s="24">
        <v>3.86</v>
      </c>
      <c r="N125" s="24">
        <v>1.76</v>
      </c>
      <c r="O125" s="24">
        <v>0.25</v>
      </c>
      <c r="P125" s="37" t="s">
        <v>58</v>
      </c>
      <c r="Q125" s="24">
        <f t="shared" si="11"/>
        <v>99.990000000000009</v>
      </c>
      <c r="R125" s="24"/>
      <c r="S125" s="21">
        <f t="shared" si="14"/>
        <v>6.4285714285714288</v>
      </c>
      <c r="T125" s="21">
        <f t="shared" si="15"/>
        <v>2.6936507936507934</v>
      </c>
      <c r="V125" s="3" t="s">
        <v>58</v>
      </c>
      <c r="W125" s="3" t="s">
        <v>58</v>
      </c>
      <c r="X125" s="3" t="s">
        <v>58</v>
      </c>
      <c r="Y125" s="3" t="s">
        <v>58</v>
      </c>
      <c r="Z125" s="3" t="s">
        <v>58</v>
      </c>
      <c r="AA125" s="3" t="s">
        <v>58</v>
      </c>
      <c r="AB125" s="3" t="s">
        <v>58</v>
      </c>
      <c r="AC125" s="3" t="s">
        <v>58</v>
      </c>
      <c r="AD125" s="3" t="s">
        <v>58</v>
      </c>
      <c r="AE125" s="3" t="s">
        <v>58</v>
      </c>
      <c r="AF125" s="3" t="s">
        <v>58</v>
      </c>
      <c r="AG125" s="3" t="s">
        <v>58</v>
      </c>
      <c r="AH125" s="3" t="s">
        <v>58</v>
      </c>
      <c r="AI125" s="3" t="s">
        <v>58</v>
      </c>
      <c r="AJ125" s="3" t="s">
        <v>58</v>
      </c>
      <c r="AK125" s="3" t="s">
        <v>58</v>
      </c>
      <c r="AL125" s="3" t="s">
        <v>58</v>
      </c>
      <c r="AM125" s="3" t="s">
        <v>58</v>
      </c>
      <c r="AN125" s="3" t="s">
        <v>58</v>
      </c>
      <c r="AO125" s="3" t="s">
        <v>58</v>
      </c>
      <c r="AP125" s="3" t="s">
        <v>58</v>
      </c>
      <c r="AQ125" s="3" t="s">
        <v>58</v>
      </c>
      <c r="AR125" s="3" t="s">
        <v>58</v>
      </c>
      <c r="AS125" s="3" t="s">
        <v>58</v>
      </c>
      <c r="AT125" s="3" t="s">
        <v>58</v>
      </c>
      <c r="AU125" s="3" t="s">
        <v>58</v>
      </c>
      <c r="AV125" s="3" t="s">
        <v>58</v>
      </c>
      <c r="AW125" s="3" t="s">
        <v>58</v>
      </c>
      <c r="AX125" s="3" t="s">
        <v>58</v>
      </c>
      <c r="AZ125" s="3" t="s">
        <v>58</v>
      </c>
      <c r="BA125" s="3" t="s">
        <v>58</v>
      </c>
      <c r="BB125" s="3" t="s">
        <v>58</v>
      </c>
      <c r="BC125" s="3" t="s">
        <v>58</v>
      </c>
      <c r="BD125" s="3" t="s">
        <v>58</v>
      </c>
    </row>
    <row r="126" spans="1:56" ht="16" customHeight="1">
      <c r="A126" s="28">
        <v>112</v>
      </c>
      <c r="B126" s="1" t="s">
        <v>175</v>
      </c>
      <c r="C126" s="1" t="s">
        <v>167</v>
      </c>
      <c r="D126" s="1" t="s">
        <v>135</v>
      </c>
      <c r="F126" s="24">
        <v>63.92</v>
      </c>
      <c r="G126" s="24">
        <v>0.57999999999999996</v>
      </c>
      <c r="H126" s="24">
        <v>16.78</v>
      </c>
      <c r="I126" s="24">
        <v>6.7</v>
      </c>
      <c r="J126" s="24">
        <v>0.11</v>
      </c>
      <c r="K126" s="24">
        <v>1.1399999999999999</v>
      </c>
      <c r="L126" s="24">
        <v>4.8</v>
      </c>
      <c r="M126" s="24">
        <v>3.75</v>
      </c>
      <c r="N126" s="24">
        <v>1.98</v>
      </c>
      <c r="O126" s="24">
        <v>0.23</v>
      </c>
      <c r="P126" s="37" t="s">
        <v>58</v>
      </c>
      <c r="Q126" s="24">
        <f t="shared" si="11"/>
        <v>99.990000000000009</v>
      </c>
      <c r="R126" s="24"/>
      <c r="S126" s="21">
        <f t="shared" si="14"/>
        <v>5.8771929824561413</v>
      </c>
      <c r="T126" s="21">
        <f t="shared" si="15"/>
        <v>2.5044776119402985</v>
      </c>
      <c r="V126" s="3" t="s">
        <v>58</v>
      </c>
      <c r="W126" s="3" t="s">
        <v>58</v>
      </c>
      <c r="X126" s="3" t="s">
        <v>58</v>
      </c>
      <c r="Y126" s="3" t="s">
        <v>58</v>
      </c>
      <c r="Z126" s="3" t="s">
        <v>58</v>
      </c>
      <c r="AA126" s="3" t="s">
        <v>58</v>
      </c>
      <c r="AB126" s="3" t="s">
        <v>58</v>
      </c>
      <c r="AC126" s="3" t="s">
        <v>58</v>
      </c>
      <c r="AD126" s="3" t="s">
        <v>58</v>
      </c>
      <c r="AE126" s="3" t="s">
        <v>58</v>
      </c>
      <c r="AF126" s="3" t="s">
        <v>58</v>
      </c>
      <c r="AG126" s="3" t="s">
        <v>58</v>
      </c>
      <c r="AH126" s="3" t="s">
        <v>58</v>
      </c>
      <c r="AI126" s="3" t="s">
        <v>58</v>
      </c>
      <c r="AJ126" s="3" t="s">
        <v>58</v>
      </c>
      <c r="AK126" s="3" t="s">
        <v>58</v>
      </c>
      <c r="AL126" s="3" t="s">
        <v>58</v>
      </c>
      <c r="AM126" s="3" t="s">
        <v>58</v>
      </c>
      <c r="AN126" s="3" t="s">
        <v>58</v>
      </c>
      <c r="AO126" s="3" t="s">
        <v>58</v>
      </c>
      <c r="AP126" s="3" t="s">
        <v>58</v>
      </c>
      <c r="AQ126" s="3" t="s">
        <v>58</v>
      </c>
      <c r="AR126" s="3" t="s">
        <v>58</v>
      </c>
      <c r="AS126" s="3" t="s">
        <v>58</v>
      </c>
      <c r="AT126" s="3" t="s">
        <v>58</v>
      </c>
      <c r="AU126" s="3" t="s">
        <v>58</v>
      </c>
      <c r="AV126" s="3" t="s">
        <v>58</v>
      </c>
      <c r="AW126" s="3" t="s">
        <v>58</v>
      </c>
      <c r="AX126" s="3" t="s">
        <v>58</v>
      </c>
      <c r="AZ126" s="3" t="s">
        <v>58</v>
      </c>
      <c r="BA126" s="3" t="s">
        <v>58</v>
      </c>
      <c r="BB126" s="3" t="s">
        <v>58</v>
      </c>
      <c r="BC126" s="3" t="s">
        <v>58</v>
      </c>
      <c r="BD126" s="3" t="s">
        <v>58</v>
      </c>
    </row>
    <row r="127" spans="1:56" ht="16" customHeight="1">
      <c r="A127" s="28">
        <v>113</v>
      </c>
      <c r="B127" s="1" t="s">
        <v>176</v>
      </c>
      <c r="C127" s="1" t="s">
        <v>167</v>
      </c>
      <c r="D127" s="1" t="s">
        <v>135</v>
      </c>
      <c r="F127" s="24">
        <v>65</v>
      </c>
      <c r="G127" s="24">
        <v>0.61</v>
      </c>
      <c r="H127" s="24">
        <v>16.809999999999999</v>
      </c>
      <c r="I127" s="24">
        <v>6.03</v>
      </c>
      <c r="J127" s="24">
        <v>0.06</v>
      </c>
      <c r="K127" s="24">
        <v>0.84</v>
      </c>
      <c r="L127" s="24">
        <v>4.4800000000000004</v>
      </c>
      <c r="M127" s="24">
        <v>3.75</v>
      </c>
      <c r="N127" s="24">
        <v>2.2200000000000002</v>
      </c>
      <c r="O127" s="24">
        <v>0.21</v>
      </c>
      <c r="P127" s="37" t="s">
        <v>58</v>
      </c>
      <c r="Q127" s="24">
        <f t="shared" si="11"/>
        <v>100.01</v>
      </c>
      <c r="R127" s="24"/>
      <c r="S127" s="21">
        <f t="shared" si="14"/>
        <v>7.1785714285714288</v>
      </c>
      <c r="T127" s="21">
        <f t="shared" si="15"/>
        <v>2.7877280265339963</v>
      </c>
      <c r="V127" s="3" t="s">
        <v>58</v>
      </c>
      <c r="W127" s="3" t="s">
        <v>58</v>
      </c>
      <c r="X127" s="3" t="s">
        <v>58</v>
      </c>
      <c r="Y127" s="3" t="s">
        <v>58</v>
      </c>
      <c r="Z127" s="3" t="s">
        <v>58</v>
      </c>
      <c r="AA127" s="3" t="s">
        <v>58</v>
      </c>
      <c r="AB127" s="3" t="s">
        <v>58</v>
      </c>
      <c r="AC127" s="3" t="s">
        <v>58</v>
      </c>
      <c r="AD127" s="3" t="s">
        <v>58</v>
      </c>
      <c r="AE127" s="3" t="s">
        <v>58</v>
      </c>
      <c r="AF127" s="3" t="s">
        <v>58</v>
      </c>
      <c r="AG127" s="3" t="s">
        <v>58</v>
      </c>
      <c r="AH127" s="3" t="s">
        <v>58</v>
      </c>
      <c r="AI127" s="3" t="s">
        <v>58</v>
      </c>
      <c r="AJ127" s="3" t="s">
        <v>58</v>
      </c>
      <c r="AK127" s="3" t="s">
        <v>58</v>
      </c>
      <c r="AL127" s="3" t="s">
        <v>58</v>
      </c>
      <c r="AM127" s="3" t="s">
        <v>58</v>
      </c>
      <c r="AN127" s="3" t="s">
        <v>58</v>
      </c>
      <c r="AO127" s="3" t="s">
        <v>58</v>
      </c>
      <c r="AP127" s="3" t="s">
        <v>58</v>
      </c>
      <c r="AQ127" s="3" t="s">
        <v>58</v>
      </c>
      <c r="AR127" s="3" t="s">
        <v>58</v>
      </c>
      <c r="AS127" s="3" t="s">
        <v>58</v>
      </c>
      <c r="AT127" s="3" t="s">
        <v>58</v>
      </c>
      <c r="AU127" s="3" t="s">
        <v>58</v>
      </c>
      <c r="AV127" s="3" t="s">
        <v>58</v>
      </c>
      <c r="AW127" s="3" t="s">
        <v>58</v>
      </c>
      <c r="AX127" s="3" t="s">
        <v>58</v>
      </c>
      <c r="AZ127" s="3" t="s">
        <v>58</v>
      </c>
      <c r="BA127" s="3" t="s">
        <v>58</v>
      </c>
      <c r="BB127" s="3" t="s">
        <v>58</v>
      </c>
      <c r="BC127" s="3" t="s">
        <v>58</v>
      </c>
      <c r="BD127" s="3" t="s">
        <v>58</v>
      </c>
    </row>
    <row r="128" spans="1:56" ht="16" customHeight="1">
      <c r="A128" s="28">
        <v>114</v>
      </c>
      <c r="B128" s="1" t="s">
        <v>176</v>
      </c>
      <c r="C128" s="1" t="s">
        <v>167</v>
      </c>
      <c r="D128" s="1" t="s">
        <v>135</v>
      </c>
      <c r="F128" s="24">
        <v>65.41</v>
      </c>
      <c r="G128" s="24">
        <v>0.76</v>
      </c>
      <c r="H128" s="24">
        <v>17.559999999999999</v>
      </c>
      <c r="I128" s="24">
        <v>4.9000000000000004</v>
      </c>
      <c r="J128" s="24">
        <v>0.06</v>
      </c>
      <c r="K128" s="24">
        <v>0.69</v>
      </c>
      <c r="L128" s="24">
        <v>5.05</v>
      </c>
      <c r="M128" s="24">
        <v>3.08</v>
      </c>
      <c r="N128" s="24">
        <v>2.23</v>
      </c>
      <c r="O128" s="24">
        <v>0.27</v>
      </c>
      <c r="P128" s="37" t="s">
        <v>58</v>
      </c>
      <c r="Q128" s="24">
        <f t="shared" si="11"/>
        <v>100.01</v>
      </c>
      <c r="R128" s="24"/>
      <c r="S128" s="21">
        <f t="shared" si="14"/>
        <v>7.1014492753623202</v>
      </c>
      <c r="T128" s="21">
        <f t="shared" si="15"/>
        <v>3.5836734693877546</v>
      </c>
      <c r="V128" s="3" t="s">
        <v>58</v>
      </c>
      <c r="W128" s="3" t="s">
        <v>58</v>
      </c>
      <c r="X128" s="3" t="s">
        <v>58</v>
      </c>
      <c r="Y128" s="3" t="s">
        <v>58</v>
      </c>
      <c r="Z128" s="3" t="s">
        <v>58</v>
      </c>
      <c r="AA128" s="3" t="s">
        <v>58</v>
      </c>
      <c r="AB128" s="3" t="s">
        <v>58</v>
      </c>
      <c r="AC128" s="3" t="s">
        <v>58</v>
      </c>
      <c r="AD128" s="3" t="s">
        <v>58</v>
      </c>
      <c r="AE128" s="3" t="s">
        <v>58</v>
      </c>
      <c r="AF128" s="3" t="s">
        <v>58</v>
      </c>
      <c r="AG128" s="3" t="s">
        <v>58</v>
      </c>
      <c r="AH128" s="3" t="s">
        <v>58</v>
      </c>
      <c r="AI128" s="3" t="s">
        <v>58</v>
      </c>
      <c r="AJ128" s="3" t="s">
        <v>58</v>
      </c>
      <c r="AK128" s="3" t="s">
        <v>58</v>
      </c>
      <c r="AL128" s="3" t="s">
        <v>58</v>
      </c>
      <c r="AM128" s="3" t="s">
        <v>58</v>
      </c>
      <c r="AN128" s="3" t="s">
        <v>58</v>
      </c>
      <c r="AO128" s="3" t="s">
        <v>58</v>
      </c>
      <c r="AP128" s="3" t="s">
        <v>58</v>
      </c>
      <c r="AQ128" s="3" t="s">
        <v>58</v>
      </c>
      <c r="AR128" s="3" t="s">
        <v>58</v>
      </c>
      <c r="AS128" s="3" t="s">
        <v>58</v>
      </c>
      <c r="AT128" s="3" t="s">
        <v>58</v>
      </c>
      <c r="AU128" s="3" t="s">
        <v>58</v>
      </c>
      <c r="AV128" s="3" t="s">
        <v>58</v>
      </c>
      <c r="AW128" s="3" t="s">
        <v>58</v>
      </c>
      <c r="AX128" s="3" t="s">
        <v>58</v>
      </c>
      <c r="AZ128" s="3" t="s">
        <v>58</v>
      </c>
      <c r="BA128" s="3" t="s">
        <v>58</v>
      </c>
      <c r="BB128" s="3" t="s">
        <v>58</v>
      </c>
      <c r="BC128" s="3" t="s">
        <v>58</v>
      </c>
      <c r="BD128" s="3" t="s">
        <v>58</v>
      </c>
    </row>
    <row r="129" spans="1:56" ht="8" customHeight="1">
      <c r="F129" s="24"/>
      <c r="G129" s="24"/>
      <c r="H129" s="24"/>
      <c r="I129" s="24"/>
      <c r="J129" s="24"/>
      <c r="K129" s="24"/>
      <c r="L129" s="24"/>
      <c r="M129" s="24"/>
      <c r="N129" s="24"/>
      <c r="O129" s="24"/>
      <c r="P129" s="37"/>
      <c r="Q129" s="24"/>
      <c r="R129" s="24"/>
      <c r="S129" s="24"/>
      <c r="T129" s="24"/>
      <c r="V129" s="3"/>
      <c r="W129" s="3"/>
      <c r="X129" s="3"/>
      <c r="Y129" s="3"/>
      <c r="Z129" s="3"/>
      <c r="AA129" s="3"/>
      <c r="AB129" s="3"/>
      <c r="AC129" s="3"/>
      <c r="AE129" s="3"/>
      <c r="AF129" s="3"/>
      <c r="AG129" s="3"/>
      <c r="AH129" s="3"/>
      <c r="AI129" s="3"/>
      <c r="AJ129" s="3"/>
      <c r="AK129" s="3"/>
      <c r="AL129" s="3"/>
      <c r="AM129" s="3"/>
      <c r="AN129" s="3"/>
      <c r="AO129" s="3"/>
      <c r="AP129" s="3"/>
      <c r="AQ129" s="3"/>
      <c r="AR129" s="3"/>
      <c r="AS129" s="3"/>
      <c r="AT129" s="3"/>
      <c r="AU129" s="3"/>
      <c r="AV129" s="3"/>
      <c r="AW129" s="3"/>
      <c r="AX129" s="3"/>
      <c r="AZ129" s="3"/>
      <c r="BA129" s="3"/>
      <c r="BB129" s="3"/>
      <c r="BC129" s="3"/>
      <c r="BD129" s="3"/>
    </row>
    <row r="130" spans="1:56" ht="16" customHeight="1">
      <c r="A130" s="1" t="s">
        <v>177</v>
      </c>
      <c r="F130" s="24"/>
      <c r="G130" s="24"/>
      <c r="H130" s="24"/>
      <c r="I130" s="24"/>
      <c r="J130" s="24"/>
      <c r="K130" s="24"/>
      <c r="L130" s="24"/>
      <c r="M130" s="24"/>
      <c r="N130" s="24"/>
      <c r="O130" s="24"/>
      <c r="P130" s="37"/>
      <c r="Q130" s="24"/>
      <c r="R130" s="24"/>
      <c r="S130" s="24"/>
      <c r="T130" s="24"/>
      <c r="V130" s="3"/>
      <c r="W130" s="3"/>
      <c r="X130" s="3"/>
      <c r="Y130" s="3"/>
      <c r="Z130" s="3"/>
      <c r="AA130" s="3"/>
      <c r="AB130" s="3"/>
      <c r="AC130" s="3"/>
      <c r="AE130" s="3"/>
      <c r="AF130" s="3"/>
      <c r="AG130" s="3"/>
      <c r="AH130" s="3"/>
      <c r="AI130" s="3"/>
      <c r="AJ130" s="3"/>
      <c r="AK130" s="3"/>
      <c r="AL130" s="3"/>
      <c r="AM130" s="3"/>
      <c r="AN130" s="3"/>
      <c r="AO130" s="3"/>
      <c r="AP130" s="3"/>
      <c r="AQ130" s="3"/>
      <c r="AR130" s="3"/>
      <c r="AS130" s="3"/>
      <c r="AT130" s="3"/>
      <c r="AU130" s="3"/>
      <c r="AV130" s="3"/>
      <c r="AW130" s="3"/>
      <c r="AX130" s="3"/>
      <c r="AZ130" s="3"/>
      <c r="BA130" s="3"/>
      <c r="BB130" s="3"/>
      <c r="BC130" s="3"/>
      <c r="BD130" s="3"/>
    </row>
    <row r="131" spans="1:56" ht="16" customHeight="1">
      <c r="A131" s="28">
        <v>115</v>
      </c>
      <c r="B131" s="1">
        <v>3</v>
      </c>
      <c r="C131" s="1" t="s">
        <v>167</v>
      </c>
      <c r="D131" s="1" t="s">
        <v>135</v>
      </c>
      <c r="F131" s="24">
        <v>62.36</v>
      </c>
      <c r="G131" s="24">
        <v>0.64</v>
      </c>
      <c r="H131" s="24">
        <v>16.5</v>
      </c>
      <c r="I131" s="24">
        <v>5.8</v>
      </c>
      <c r="J131" s="24">
        <v>0.1</v>
      </c>
      <c r="K131" s="24">
        <v>0.94</v>
      </c>
      <c r="L131" s="24">
        <v>4.87</v>
      </c>
      <c r="M131" s="24">
        <v>3.63</v>
      </c>
      <c r="N131" s="24">
        <v>1.79</v>
      </c>
      <c r="O131" s="24">
        <v>0.26</v>
      </c>
      <c r="P131" s="37">
        <v>2.63</v>
      </c>
      <c r="Q131" s="24">
        <f t="shared" si="11"/>
        <v>99.52</v>
      </c>
      <c r="R131" s="24"/>
      <c r="S131" s="21">
        <f t="shared" ref="S131:S140" si="16">I131/K131</f>
        <v>6.1702127659574471</v>
      </c>
      <c r="T131" s="21">
        <f t="shared" ref="T131:T140" si="17">H131/I131</f>
        <v>2.8448275862068968</v>
      </c>
      <c r="V131" s="3" t="s">
        <v>58</v>
      </c>
      <c r="W131" s="3" t="s">
        <v>58</v>
      </c>
      <c r="X131" s="3" t="s">
        <v>58</v>
      </c>
      <c r="Y131" s="3" t="s">
        <v>58</v>
      </c>
      <c r="Z131" s="3" t="s">
        <v>58</v>
      </c>
      <c r="AA131" s="3" t="s">
        <v>58</v>
      </c>
      <c r="AB131" s="3" t="s">
        <v>58</v>
      </c>
      <c r="AC131" s="3" t="s">
        <v>58</v>
      </c>
      <c r="AD131" s="3" t="s">
        <v>58</v>
      </c>
      <c r="AE131" s="3" t="s">
        <v>58</v>
      </c>
      <c r="AF131" s="3" t="s">
        <v>58</v>
      </c>
      <c r="AG131" s="3" t="s">
        <v>58</v>
      </c>
      <c r="AH131" s="3" t="s">
        <v>58</v>
      </c>
      <c r="AI131" s="3" t="s">
        <v>58</v>
      </c>
      <c r="AJ131" s="3" t="s">
        <v>58</v>
      </c>
      <c r="AK131" s="3" t="s">
        <v>58</v>
      </c>
      <c r="AL131" s="3" t="s">
        <v>58</v>
      </c>
      <c r="AM131" s="3" t="s">
        <v>58</v>
      </c>
      <c r="AN131" s="3" t="s">
        <v>58</v>
      </c>
      <c r="AO131" s="3" t="s">
        <v>58</v>
      </c>
      <c r="AP131" s="3" t="s">
        <v>58</v>
      </c>
      <c r="AQ131" s="3" t="s">
        <v>58</v>
      </c>
      <c r="AR131" s="3" t="s">
        <v>58</v>
      </c>
      <c r="AS131" s="3" t="s">
        <v>58</v>
      </c>
      <c r="AT131" s="3" t="s">
        <v>58</v>
      </c>
      <c r="AU131" s="3" t="s">
        <v>58</v>
      </c>
      <c r="AV131" s="3" t="s">
        <v>58</v>
      </c>
      <c r="AW131" s="3" t="s">
        <v>58</v>
      </c>
      <c r="AX131" s="3" t="s">
        <v>58</v>
      </c>
      <c r="AZ131" s="3" t="s">
        <v>58</v>
      </c>
      <c r="BA131" s="3" t="s">
        <v>58</v>
      </c>
      <c r="BB131" s="3" t="s">
        <v>58</v>
      </c>
      <c r="BC131" s="3" t="s">
        <v>58</v>
      </c>
      <c r="BD131" s="3" t="s">
        <v>58</v>
      </c>
    </row>
    <row r="132" spans="1:56" ht="16" customHeight="1">
      <c r="A132" s="28">
        <v>116</v>
      </c>
      <c r="B132" s="1">
        <v>4</v>
      </c>
      <c r="C132" s="1" t="s">
        <v>167</v>
      </c>
      <c r="D132" s="1" t="s">
        <v>135</v>
      </c>
      <c r="F132" s="24">
        <v>62.57</v>
      </c>
      <c r="G132" s="24">
        <v>0.67</v>
      </c>
      <c r="H132" s="24">
        <v>16.37</v>
      </c>
      <c r="I132" s="24">
        <v>6.47</v>
      </c>
      <c r="J132" s="24">
        <v>0.13</v>
      </c>
      <c r="K132" s="24">
        <v>1.26</v>
      </c>
      <c r="L132" s="24">
        <v>4.8600000000000003</v>
      </c>
      <c r="M132" s="24">
        <v>3.45</v>
      </c>
      <c r="N132" s="24">
        <v>1.73</v>
      </c>
      <c r="O132" s="24">
        <v>0.27</v>
      </c>
      <c r="P132" s="37">
        <v>2.16</v>
      </c>
      <c r="Q132" s="24">
        <f t="shared" si="11"/>
        <v>99.94</v>
      </c>
      <c r="R132" s="24"/>
      <c r="S132" s="21">
        <f t="shared" si="16"/>
        <v>5.1349206349206344</v>
      </c>
      <c r="T132" s="21">
        <f t="shared" si="17"/>
        <v>2.5301391035548688</v>
      </c>
      <c r="V132" s="3" t="s">
        <v>58</v>
      </c>
      <c r="W132" s="3" t="s">
        <v>58</v>
      </c>
      <c r="X132" s="3" t="s">
        <v>58</v>
      </c>
      <c r="Y132" s="3" t="s">
        <v>58</v>
      </c>
      <c r="Z132" s="3" t="s">
        <v>58</v>
      </c>
      <c r="AA132" s="3" t="s">
        <v>58</v>
      </c>
      <c r="AB132" s="3" t="s">
        <v>58</v>
      </c>
      <c r="AC132" s="3" t="s">
        <v>58</v>
      </c>
      <c r="AD132" s="3" t="s">
        <v>58</v>
      </c>
      <c r="AE132" s="3" t="s">
        <v>58</v>
      </c>
      <c r="AF132" s="3" t="s">
        <v>58</v>
      </c>
      <c r="AG132" s="3" t="s">
        <v>58</v>
      </c>
      <c r="AH132" s="3" t="s">
        <v>58</v>
      </c>
      <c r="AI132" s="3" t="s">
        <v>58</v>
      </c>
      <c r="AJ132" s="3" t="s">
        <v>58</v>
      </c>
      <c r="AK132" s="3" t="s">
        <v>58</v>
      </c>
      <c r="AL132" s="3" t="s">
        <v>58</v>
      </c>
      <c r="AM132" s="3" t="s">
        <v>58</v>
      </c>
      <c r="AN132" s="3" t="s">
        <v>58</v>
      </c>
      <c r="AO132" s="3" t="s">
        <v>58</v>
      </c>
      <c r="AP132" s="3" t="s">
        <v>58</v>
      </c>
      <c r="AQ132" s="3" t="s">
        <v>58</v>
      </c>
      <c r="AR132" s="3" t="s">
        <v>58</v>
      </c>
      <c r="AS132" s="3" t="s">
        <v>58</v>
      </c>
      <c r="AT132" s="3" t="s">
        <v>58</v>
      </c>
      <c r="AU132" s="3" t="s">
        <v>58</v>
      </c>
      <c r="AV132" s="3" t="s">
        <v>58</v>
      </c>
      <c r="AW132" s="3" t="s">
        <v>58</v>
      </c>
      <c r="AX132" s="3" t="s">
        <v>58</v>
      </c>
      <c r="AZ132" s="3" t="s">
        <v>58</v>
      </c>
      <c r="BA132" s="3" t="s">
        <v>58</v>
      </c>
      <c r="BB132" s="3" t="s">
        <v>58</v>
      </c>
      <c r="BC132" s="3" t="s">
        <v>58</v>
      </c>
      <c r="BD132" s="3" t="s">
        <v>58</v>
      </c>
    </row>
    <row r="133" spans="1:56" ht="16" customHeight="1">
      <c r="A133" s="28">
        <v>117</v>
      </c>
      <c r="B133" s="1">
        <v>5</v>
      </c>
      <c r="C133" s="1" t="s">
        <v>167</v>
      </c>
      <c r="D133" s="1" t="s">
        <v>135</v>
      </c>
      <c r="F133" s="24">
        <v>62.92</v>
      </c>
      <c r="G133" s="24">
        <v>0.67</v>
      </c>
      <c r="H133" s="24">
        <v>16.3</v>
      </c>
      <c r="I133" s="24">
        <v>6.44</v>
      </c>
      <c r="J133" s="24">
        <v>0.13</v>
      </c>
      <c r="K133" s="24">
        <v>1.06</v>
      </c>
      <c r="L133" s="24">
        <v>4.8899999999999997</v>
      </c>
      <c r="M133" s="24">
        <v>3.62</v>
      </c>
      <c r="N133" s="24">
        <v>1.62</v>
      </c>
      <c r="O133" s="24">
        <v>0.26</v>
      </c>
      <c r="P133" s="37">
        <v>2.09</v>
      </c>
      <c r="Q133" s="24">
        <f t="shared" si="11"/>
        <v>100.00000000000001</v>
      </c>
      <c r="R133" s="24"/>
      <c r="S133" s="21">
        <f t="shared" si="16"/>
        <v>6.0754716981132075</v>
      </c>
      <c r="T133" s="21">
        <f t="shared" si="17"/>
        <v>2.531055900621118</v>
      </c>
      <c r="V133" s="3" t="s">
        <v>58</v>
      </c>
      <c r="W133" s="3" t="s">
        <v>58</v>
      </c>
      <c r="X133" s="3" t="s">
        <v>58</v>
      </c>
      <c r="Y133" s="3" t="s">
        <v>58</v>
      </c>
      <c r="Z133" s="3" t="s">
        <v>58</v>
      </c>
      <c r="AA133" s="3" t="s">
        <v>58</v>
      </c>
      <c r="AB133" s="3" t="s">
        <v>58</v>
      </c>
      <c r="AC133" s="3" t="s">
        <v>58</v>
      </c>
      <c r="AD133" s="3" t="s">
        <v>58</v>
      </c>
      <c r="AE133" s="3" t="s">
        <v>58</v>
      </c>
      <c r="AF133" s="3" t="s">
        <v>58</v>
      </c>
      <c r="AG133" s="3" t="s">
        <v>58</v>
      </c>
      <c r="AH133" s="3" t="s">
        <v>58</v>
      </c>
      <c r="AI133" s="3" t="s">
        <v>58</v>
      </c>
      <c r="AJ133" s="3" t="s">
        <v>58</v>
      </c>
      <c r="AK133" s="3" t="s">
        <v>58</v>
      </c>
      <c r="AL133" s="3" t="s">
        <v>58</v>
      </c>
      <c r="AM133" s="3" t="s">
        <v>58</v>
      </c>
      <c r="AN133" s="3" t="s">
        <v>58</v>
      </c>
      <c r="AO133" s="3" t="s">
        <v>58</v>
      </c>
      <c r="AP133" s="3" t="s">
        <v>58</v>
      </c>
      <c r="AQ133" s="3" t="s">
        <v>58</v>
      </c>
      <c r="AR133" s="3" t="s">
        <v>58</v>
      </c>
      <c r="AS133" s="3" t="s">
        <v>58</v>
      </c>
      <c r="AT133" s="3" t="s">
        <v>58</v>
      </c>
      <c r="AU133" s="3" t="s">
        <v>58</v>
      </c>
      <c r="AV133" s="3" t="s">
        <v>58</v>
      </c>
      <c r="AW133" s="3" t="s">
        <v>58</v>
      </c>
      <c r="AX133" s="3" t="s">
        <v>58</v>
      </c>
      <c r="AZ133" s="3" t="s">
        <v>58</v>
      </c>
      <c r="BA133" s="3" t="s">
        <v>58</v>
      </c>
      <c r="BB133" s="3" t="s">
        <v>58</v>
      </c>
      <c r="BC133" s="3" t="s">
        <v>58</v>
      </c>
      <c r="BD133" s="3" t="s">
        <v>58</v>
      </c>
    </row>
    <row r="134" spans="1:56" ht="16" customHeight="1">
      <c r="A134" s="28">
        <v>118</v>
      </c>
      <c r="B134" s="1">
        <v>6</v>
      </c>
      <c r="C134" s="1" t="s">
        <v>167</v>
      </c>
      <c r="D134" s="1" t="s">
        <v>135</v>
      </c>
      <c r="F134" s="24">
        <v>62.72</v>
      </c>
      <c r="G134" s="24">
        <v>0.96</v>
      </c>
      <c r="H134" s="24">
        <v>16.22</v>
      </c>
      <c r="I134" s="24">
        <v>6.93</v>
      </c>
      <c r="J134" s="24">
        <v>0.15</v>
      </c>
      <c r="K134" s="24">
        <v>1.06</v>
      </c>
      <c r="L134" s="24">
        <v>4.97</v>
      </c>
      <c r="M134" s="24">
        <v>3.63</v>
      </c>
      <c r="N134" s="24">
        <v>2.0299999999999998</v>
      </c>
      <c r="O134" s="24">
        <v>0.25</v>
      </c>
      <c r="P134" s="37">
        <v>1.3900000000000001</v>
      </c>
      <c r="Q134" s="24">
        <f t="shared" si="11"/>
        <v>100.31000000000002</v>
      </c>
      <c r="R134" s="24"/>
      <c r="S134" s="21">
        <f t="shared" si="16"/>
        <v>6.5377358490566033</v>
      </c>
      <c r="T134" s="21">
        <f t="shared" si="17"/>
        <v>2.3405483405483403</v>
      </c>
      <c r="V134" s="3" t="s">
        <v>58</v>
      </c>
      <c r="W134" s="3" t="s">
        <v>58</v>
      </c>
      <c r="X134" s="3" t="s">
        <v>58</v>
      </c>
      <c r="Y134" s="3" t="s">
        <v>58</v>
      </c>
      <c r="Z134" s="3" t="s">
        <v>58</v>
      </c>
      <c r="AA134" s="3" t="s">
        <v>58</v>
      </c>
      <c r="AB134" s="3" t="s">
        <v>58</v>
      </c>
      <c r="AC134" s="3" t="s">
        <v>58</v>
      </c>
      <c r="AD134" s="3" t="s">
        <v>58</v>
      </c>
      <c r="AE134" s="3" t="s">
        <v>58</v>
      </c>
      <c r="AF134" s="3" t="s">
        <v>58</v>
      </c>
      <c r="AG134" s="3" t="s">
        <v>58</v>
      </c>
      <c r="AH134" s="3" t="s">
        <v>58</v>
      </c>
      <c r="AI134" s="3" t="s">
        <v>58</v>
      </c>
      <c r="AJ134" s="3" t="s">
        <v>58</v>
      </c>
      <c r="AK134" s="3" t="s">
        <v>58</v>
      </c>
      <c r="AL134" s="3" t="s">
        <v>58</v>
      </c>
      <c r="AM134" s="3" t="s">
        <v>58</v>
      </c>
      <c r="AN134" s="3" t="s">
        <v>58</v>
      </c>
      <c r="AO134" s="3" t="s">
        <v>58</v>
      </c>
      <c r="AP134" s="3" t="s">
        <v>58</v>
      </c>
      <c r="AQ134" s="3" t="s">
        <v>58</v>
      </c>
      <c r="AR134" s="3" t="s">
        <v>58</v>
      </c>
      <c r="AS134" s="3" t="s">
        <v>58</v>
      </c>
      <c r="AT134" s="3" t="s">
        <v>58</v>
      </c>
      <c r="AU134" s="3" t="s">
        <v>58</v>
      </c>
      <c r="AV134" s="3" t="s">
        <v>58</v>
      </c>
      <c r="AW134" s="3" t="s">
        <v>58</v>
      </c>
      <c r="AX134" s="3" t="s">
        <v>58</v>
      </c>
      <c r="AZ134" s="3" t="s">
        <v>58</v>
      </c>
      <c r="BA134" s="3" t="s">
        <v>58</v>
      </c>
      <c r="BB134" s="3" t="s">
        <v>58</v>
      </c>
      <c r="BC134" s="3" t="s">
        <v>58</v>
      </c>
      <c r="BD134" s="3" t="s">
        <v>58</v>
      </c>
    </row>
    <row r="135" spans="1:56" ht="16" customHeight="1">
      <c r="A135" s="28">
        <v>119</v>
      </c>
      <c r="B135" s="1">
        <v>7</v>
      </c>
      <c r="C135" s="1" t="s">
        <v>167</v>
      </c>
      <c r="D135" s="1" t="s">
        <v>135</v>
      </c>
      <c r="F135" s="24">
        <v>62.41</v>
      </c>
      <c r="G135" s="24">
        <v>0.66</v>
      </c>
      <c r="H135" s="24">
        <v>16.079999999999998</v>
      </c>
      <c r="I135" s="24">
        <v>6.85</v>
      </c>
      <c r="J135" s="24">
        <v>0.15</v>
      </c>
      <c r="K135" s="24">
        <v>0.99</v>
      </c>
      <c r="L135" s="24">
        <v>4.9000000000000004</v>
      </c>
      <c r="M135" s="24">
        <v>3.7</v>
      </c>
      <c r="N135" s="24">
        <v>2.0499999999999998</v>
      </c>
      <c r="O135" s="24">
        <v>0.23</v>
      </c>
      <c r="P135" s="37">
        <v>1.54</v>
      </c>
      <c r="Q135" s="24">
        <f t="shared" si="11"/>
        <v>99.56</v>
      </c>
      <c r="R135" s="24"/>
      <c r="S135" s="21">
        <f t="shared" si="16"/>
        <v>6.9191919191919187</v>
      </c>
      <c r="T135" s="21">
        <f t="shared" si="17"/>
        <v>2.3474452554744523</v>
      </c>
      <c r="V135" s="3" t="s">
        <v>58</v>
      </c>
      <c r="W135" s="3" t="s">
        <v>58</v>
      </c>
      <c r="X135" s="3" t="s">
        <v>58</v>
      </c>
      <c r="Y135" s="3" t="s">
        <v>58</v>
      </c>
      <c r="Z135" s="3" t="s">
        <v>58</v>
      </c>
      <c r="AA135" s="3" t="s">
        <v>58</v>
      </c>
      <c r="AB135" s="3" t="s">
        <v>58</v>
      </c>
      <c r="AC135" s="3" t="s">
        <v>58</v>
      </c>
      <c r="AD135" s="3" t="s">
        <v>58</v>
      </c>
      <c r="AE135" s="3" t="s">
        <v>58</v>
      </c>
      <c r="AF135" s="3" t="s">
        <v>58</v>
      </c>
      <c r="AG135" s="3" t="s">
        <v>58</v>
      </c>
      <c r="AH135" s="3" t="s">
        <v>58</v>
      </c>
      <c r="AI135" s="3" t="s">
        <v>58</v>
      </c>
      <c r="AJ135" s="3" t="s">
        <v>58</v>
      </c>
      <c r="AK135" s="3" t="s">
        <v>58</v>
      </c>
      <c r="AL135" s="3" t="s">
        <v>58</v>
      </c>
      <c r="AM135" s="3" t="s">
        <v>58</v>
      </c>
      <c r="AN135" s="3" t="s">
        <v>58</v>
      </c>
      <c r="AO135" s="3" t="s">
        <v>58</v>
      </c>
      <c r="AP135" s="3" t="s">
        <v>58</v>
      </c>
      <c r="AQ135" s="3" t="s">
        <v>58</v>
      </c>
      <c r="AR135" s="3" t="s">
        <v>58</v>
      </c>
      <c r="AS135" s="3" t="s">
        <v>58</v>
      </c>
      <c r="AT135" s="3" t="s">
        <v>58</v>
      </c>
      <c r="AU135" s="3" t="s">
        <v>58</v>
      </c>
      <c r="AV135" s="3" t="s">
        <v>58</v>
      </c>
      <c r="AW135" s="3" t="s">
        <v>58</v>
      </c>
      <c r="AX135" s="3" t="s">
        <v>58</v>
      </c>
      <c r="AZ135" s="3" t="s">
        <v>58</v>
      </c>
      <c r="BA135" s="3" t="s">
        <v>58</v>
      </c>
      <c r="BB135" s="3" t="s">
        <v>58</v>
      </c>
      <c r="BC135" s="3" t="s">
        <v>58</v>
      </c>
      <c r="BD135" s="3" t="s">
        <v>58</v>
      </c>
    </row>
    <row r="136" spans="1:56" ht="16" customHeight="1">
      <c r="A136" s="28">
        <v>120</v>
      </c>
      <c r="B136" s="1">
        <v>8</v>
      </c>
      <c r="C136" s="1" t="s">
        <v>167</v>
      </c>
      <c r="D136" s="1" t="s">
        <v>135</v>
      </c>
      <c r="F136" s="24">
        <v>62.52</v>
      </c>
      <c r="G136" s="24">
        <v>0.72</v>
      </c>
      <c r="H136" s="24">
        <v>16.329999999999998</v>
      </c>
      <c r="I136" s="24">
        <v>5.77</v>
      </c>
      <c r="J136" s="24">
        <v>0.14000000000000001</v>
      </c>
      <c r="K136" s="24">
        <v>1.02</v>
      </c>
      <c r="L136" s="24">
        <v>5.0999999999999996</v>
      </c>
      <c r="M136" s="24">
        <v>3.58</v>
      </c>
      <c r="N136" s="24">
        <v>1.83</v>
      </c>
      <c r="O136" s="24">
        <v>0.26</v>
      </c>
      <c r="P136" s="37">
        <v>2.21</v>
      </c>
      <c r="Q136" s="24">
        <f t="shared" si="11"/>
        <v>99.479999999999976</v>
      </c>
      <c r="R136" s="24"/>
      <c r="S136" s="21">
        <f t="shared" si="16"/>
        <v>5.6568627450980387</v>
      </c>
      <c r="T136" s="21">
        <f t="shared" si="17"/>
        <v>2.8301559792027731</v>
      </c>
      <c r="V136" s="3" t="s">
        <v>58</v>
      </c>
      <c r="W136" s="3" t="s">
        <v>58</v>
      </c>
      <c r="X136" s="3" t="s">
        <v>58</v>
      </c>
      <c r="Y136" s="3" t="s">
        <v>58</v>
      </c>
      <c r="Z136" s="3" t="s">
        <v>58</v>
      </c>
      <c r="AA136" s="3" t="s">
        <v>58</v>
      </c>
      <c r="AB136" s="3" t="s">
        <v>58</v>
      </c>
      <c r="AC136" s="3" t="s">
        <v>58</v>
      </c>
      <c r="AD136" s="3" t="s">
        <v>58</v>
      </c>
      <c r="AE136" s="3" t="s">
        <v>58</v>
      </c>
      <c r="AF136" s="3" t="s">
        <v>58</v>
      </c>
      <c r="AG136" s="3" t="s">
        <v>58</v>
      </c>
      <c r="AH136" s="3" t="s">
        <v>58</v>
      </c>
      <c r="AI136" s="3" t="s">
        <v>58</v>
      </c>
      <c r="AJ136" s="3" t="s">
        <v>58</v>
      </c>
      <c r="AK136" s="3" t="s">
        <v>58</v>
      </c>
      <c r="AL136" s="3" t="s">
        <v>58</v>
      </c>
      <c r="AM136" s="3" t="s">
        <v>58</v>
      </c>
      <c r="AN136" s="3" t="s">
        <v>58</v>
      </c>
      <c r="AO136" s="3" t="s">
        <v>58</v>
      </c>
      <c r="AP136" s="3" t="s">
        <v>58</v>
      </c>
      <c r="AQ136" s="3" t="s">
        <v>58</v>
      </c>
      <c r="AR136" s="3" t="s">
        <v>58</v>
      </c>
      <c r="AS136" s="3" t="s">
        <v>58</v>
      </c>
      <c r="AT136" s="3" t="s">
        <v>58</v>
      </c>
      <c r="AU136" s="3" t="s">
        <v>58</v>
      </c>
      <c r="AV136" s="3" t="s">
        <v>58</v>
      </c>
      <c r="AW136" s="3" t="s">
        <v>58</v>
      </c>
      <c r="AX136" s="3" t="s">
        <v>58</v>
      </c>
      <c r="AZ136" s="3" t="s">
        <v>58</v>
      </c>
      <c r="BA136" s="3" t="s">
        <v>58</v>
      </c>
      <c r="BB136" s="3" t="s">
        <v>58</v>
      </c>
      <c r="BC136" s="3" t="s">
        <v>58</v>
      </c>
      <c r="BD136" s="3" t="s">
        <v>58</v>
      </c>
    </row>
    <row r="137" spans="1:56" ht="16" customHeight="1">
      <c r="A137" s="28">
        <v>121</v>
      </c>
      <c r="B137" s="1">
        <v>9</v>
      </c>
      <c r="C137" s="1" t="s">
        <v>167</v>
      </c>
      <c r="D137" s="1" t="s">
        <v>135</v>
      </c>
      <c r="F137" s="24">
        <v>62.2</v>
      </c>
      <c r="G137" s="24">
        <v>0.6</v>
      </c>
      <c r="H137" s="24">
        <v>16.39</v>
      </c>
      <c r="I137" s="24">
        <v>6.08</v>
      </c>
      <c r="J137" s="24">
        <v>7.0000000000000007E-2</v>
      </c>
      <c r="K137" s="24">
        <v>0.95</v>
      </c>
      <c r="L137" s="24">
        <v>4.5999999999999996</v>
      </c>
      <c r="M137" s="24">
        <v>3.73</v>
      </c>
      <c r="N137" s="24">
        <v>1.7</v>
      </c>
      <c r="O137" s="24">
        <v>0.28999999999999998</v>
      </c>
      <c r="P137" s="37">
        <v>3.7600000000000002</v>
      </c>
      <c r="Q137" s="24">
        <f t="shared" si="11"/>
        <v>100.37</v>
      </c>
      <c r="R137" s="24"/>
      <c r="S137" s="21">
        <f t="shared" si="16"/>
        <v>6.4</v>
      </c>
      <c r="T137" s="21">
        <f t="shared" si="17"/>
        <v>2.6957236842105265</v>
      </c>
      <c r="V137" s="3" t="s">
        <v>58</v>
      </c>
      <c r="W137" s="3" t="s">
        <v>58</v>
      </c>
      <c r="X137" s="3" t="s">
        <v>58</v>
      </c>
      <c r="Y137" s="3" t="s">
        <v>58</v>
      </c>
      <c r="Z137" s="3" t="s">
        <v>58</v>
      </c>
      <c r="AA137" s="3" t="s">
        <v>58</v>
      </c>
      <c r="AB137" s="3" t="s">
        <v>58</v>
      </c>
      <c r="AC137" s="3" t="s">
        <v>58</v>
      </c>
      <c r="AD137" s="3" t="s">
        <v>58</v>
      </c>
      <c r="AE137" s="3" t="s">
        <v>58</v>
      </c>
      <c r="AF137" s="3" t="s">
        <v>58</v>
      </c>
      <c r="AG137" s="3" t="s">
        <v>58</v>
      </c>
      <c r="AH137" s="3" t="s">
        <v>58</v>
      </c>
      <c r="AI137" s="3" t="s">
        <v>58</v>
      </c>
      <c r="AJ137" s="3" t="s">
        <v>58</v>
      </c>
      <c r="AK137" s="3" t="s">
        <v>58</v>
      </c>
      <c r="AL137" s="3" t="s">
        <v>58</v>
      </c>
      <c r="AM137" s="3" t="s">
        <v>58</v>
      </c>
      <c r="AN137" s="3" t="s">
        <v>58</v>
      </c>
      <c r="AO137" s="3" t="s">
        <v>58</v>
      </c>
      <c r="AP137" s="3" t="s">
        <v>58</v>
      </c>
      <c r="AQ137" s="3" t="s">
        <v>58</v>
      </c>
      <c r="AR137" s="3" t="s">
        <v>58</v>
      </c>
      <c r="AS137" s="3" t="s">
        <v>58</v>
      </c>
      <c r="AT137" s="3" t="s">
        <v>58</v>
      </c>
      <c r="AU137" s="3" t="s">
        <v>58</v>
      </c>
      <c r="AV137" s="3" t="s">
        <v>58</v>
      </c>
      <c r="AW137" s="3" t="s">
        <v>58</v>
      </c>
      <c r="AX137" s="3" t="s">
        <v>58</v>
      </c>
      <c r="AZ137" s="3" t="s">
        <v>58</v>
      </c>
      <c r="BA137" s="3" t="s">
        <v>58</v>
      </c>
      <c r="BB137" s="3" t="s">
        <v>58</v>
      </c>
      <c r="BC137" s="3" t="s">
        <v>58</v>
      </c>
      <c r="BD137" s="3" t="s">
        <v>58</v>
      </c>
    </row>
    <row r="138" spans="1:56" ht="16" customHeight="1">
      <c r="A138" s="28">
        <v>122</v>
      </c>
      <c r="B138" s="1">
        <v>10</v>
      </c>
      <c r="C138" s="1" t="s">
        <v>167</v>
      </c>
      <c r="D138" s="1" t="s">
        <v>135</v>
      </c>
      <c r="F138" s="24">
        <v>62.2</v>
      </c>
      <c r="G138" s="24">
        <v>0.6</v>
      </c>
      <c r="H138" s="24">
        <v>16.39</v>
      </c>
      <c r="I138" s="24">
        <v>6.08</v>
      </c>
      <c r="J138" s="24">
        <v>7.0000000000000007E-2</v>
      </c>
      <c r="K138" s="24">
        <v>0.95</v>
      </c>
      <c r="L138" s="24">
        <v>4.5999999999999996</v>
      </c>
      <c r="M138" s="24">
        <v>3.73</v>
      </c>
      <c r="N138" s="24">
        <v>1.7</v>
      </c>
      <c r="O138" s="24">
        <v>0.28999999999999998</v>
      </c>
      <c r="P138" s="37">
        <v>3.7600000000000002</v>
      </c>
      <c r="Q138" s="24">
        <f t="shared" si="11"/>
        <v>100.37</v>
      </c>
      <c r="R138" s="24"/>
      <c r="S138" s="21">
        <f t="shared" si="16"/>
        <v>6.4</v>
      </c>
      <c r="T138" s="21">
        <f t="shared" si="17"/>
        <v>2.6957236842105265</v>
      </c>
      <c r="V138" s="3" t="s">
        <v>58</v>
      </c>
      <c r="W138" s="3" t="s">
        <v>58</v>
      </c>
      <c r="X138" s="3" t="s">
        <v>58</v>
      </c>
      <c r="Y138" s="3" t="s">
        <v>58</v>
      </c>
      <c r="Z138" s="3" t="s">
        <v>58</v>
      </c>
      <c r="AA138" s="3" t="s">
        <v>58</v>
      </c>
      <c r="AB138" s="3" t="s">
        <v>58</v>
      </c>
      <c r="AC138" s="3" t="s">
        <v>58</v>
      </c>
      <c r="AD138" s="3" t="s">
        <v>58</v>
      </c>
      <c r="AE138" s="3" t="s">
        <v>58</v>
      </c>
      <c r="AF138" s="3" t="s">
        <v>58</v>
      </c>
      <c r="AG138" s="3" t="s">
        <v>58</v>
      </c>
      <c r="AH138" s="3" t="s">
        <v>58</v>
      </c>
      <c r="AI138" s="3" t="s">
        <v>58</v>
      </c>
      <c r="AJ138" s="3" t="s">
        <v>58</v>
      </c>
      <c r="AK138" s="3" t="s">
        <v>58</v>
      </c>
      <c r="AL138" s="3" t="s">
        <v>58</v>
      </c>
      <c r="AM138" s="3" t="s">
        <v>58</v>
      </c>
      <c r="AN138" s="3" t="s">
        <v>58</v>
      </c>
      <c r="AO138" s="3" t="s">
        <v>58</v>
      </c>
      <c r="AP138" s="3" t="s">
        <v>58</v>
      </c>
      <c r="AQ138" s="3" t="s">
        <v>58</v>
      </c>
      <c r="AR138" s="3" t="s">
        <v>58</v>
      </c>
      <c r="AS138" s="3" t="s">
        <v>58</v>
      </c>
      <c r="AT138" s="3" t="s">
        <v>58</v>
      </c>
      <c r="AU138" s="3" t="s">
        <v>58</v>
      </c>
      <c r="AV138" s="3" t="s">
        <v>58</v>
      </c>
      <c r="AW138" s="3" t="s">
        <v>58</v>
      </c>
      <c r="AX138" s="3" t="s">
        <v>58</v>
      </c>
      <c r="AZ138" s="3" t="s">
        <v>58</v>
      </c>
      <c r="BA138" s="3" t="s">
        <v>58</v>
      </c>
      <c r="BB138" s="3" t="s">
        <v>58</v>
      </c>
      <c r="BC138" s="3" t="s">
        <v>58</v>
      </c>
      <c r="BD138" s="3" t="s">
        <v>58</v>
      </c>
    </row>
    <row r="139" spans="1:56" ht="16" customHeight="1">
      <c r="A139" s="28">
        <v>123</v>
      </c>
      <c r="B139" s="1">
        <v>11</v>
      </c>
      <c r="C139" s="1" t="s">
        <v>167</v>
      </c>
      <c r="D139" s="1" t="s">
        <v>135</v>
      </c>
      <c r="F139" s="24">
        <v>62.71</v>
      </c>
      <c r="G139" s="24">
        <v>0.6</v>
      </c>
      <c r="H139" s="24">
        <v>16.46</v>
      </c>
      <c r="I139" s="24">
        <v>6.57</v>
      </c>
      <c r="J139" s="24">
        <v>0.06</v>
      </c>
      <c r="K139" s="24">
        <v>0.83</v>
      </c>
      <c r="L139" s="24">
        <v>4.42</v>
      </c>
      <c r="M139" s="24">
        <v>3.7</v>
      </c>
      <c r="N139" s="24">
        <v>2.19</v>
      </c>
      <c r="O139" s="24">
        <v>0.21</v>
      </c>
      <c r="P139" s="37">
        <v>1.5999999999999999</v>
      </c>
      <c r="Q139" s="24">
        <f t="shared" si="11"/>
        <v>99.35</v>
      </c>
      <c r="R139" s="24"/>
      <c r="S139" s="21">
        <f t="shared" si="16"/>
        <v>7.9156626506024104</v>
      </c>
      <c r="T139" s="21">
        <f t="shared" si="17"/>
        <v>2.5053272450532726</v>
      </c>
      <c r="V139" s="3" t="s">
        <v>58</v>
      </c>
      <c r="W139" s="3" t="s">
        <v>58</v>
      </c>
      <c r="X139" s="3" t="s">
        <v>58</v>
      </c>
      <c r="Y139" s="3" t="s">
        <v>58</v>
      </c>
      <c r="Z139" s="3" t="s">
        <v>58</v>
      </c>
      <c r="AA139" s="3" t="s">
        <v>58</v>
      </c>
      <c r="AB139" s="3" t="s">
        <v>58</v>
      </c>
      <c r="AC139" s="3" t="s">
        <v>58</v>
      </c>
      <c r="AD139" s="3" t="s">
        <v>58</v>
      </c>
      <c r="AE139" s="3" t="s">
        <v>58</v>
      </c>
      <c r="AF139" s="3" t="s">
        <v>58</v>
      </c>
      <c r="AG139" s="3" t="s">
        <v>58</v>
      </c>
      <c r="AH139" s="3" t="s">
        <v>58</v>
      </c>
      <c r="AI139" s="3" t="s">
        <v>58</v>
      </c>
      <c r="AJ139" s="3" t="s">
        <v>58</v>
      </c>
      <c r="AK139" s="3" t="s">
        <v>58</v>
      </c>
      <c r="AL139" s="3" t="s">
        <v>58</v>
      </c>
      <c r="AM139" s="3" t="s">
        <v>58</v>
      </c>
      <c r="AN139" s="3" t="s">
        <v>58</v>
      </c>
      <c r="AO139" s="3" t="s">
        <v>58</v>
      </c>
      <c r="AP139" s="3" t="s">
        <v>58</v>
      </c>
      <c r="AQ139" s="3" t="s">
        <v>58</v>
      </c>
      <c r="AR139" s="3" t="s">
        <v>58</v>
      </c>
      <c r="AS139" s="3" t="s">
        <v>58</v>
      </c>
      <c r="AT139" s="3" t="s">
        <v>58</v>
      </c>
      <c r="AU139" s="3" t="s">
        <v>58</v>
      </c>
      <c r="AV139" s="3" t="s">
        <v>58</v>
      </c>
      <c r="AW139" s="3" t="s">
        <v>58</v>
      </c>
      <c r="AX139" s="3" t="s">
        <v>58</v>
      </c>
      <c r="AZ139" s="3" t="s">
        <v>58</v>
      </c>
      <c r="BA139" s="3" t="s">
        <v>58</v>
      </c>
      <c r="BB139" s="3" t="s">
        <v>58</v>
      </c>
      <c r="BC139" s="3" t="s">
        <v>58</v>
      </c>
      <c r="BD139" s="3" t="s">
        <v>58</v>
      </c>
    </row>
    <row r="140" spans="1:56" ht="16" customHeight="1">
      <c r="A140" s="28">
        <v>124</v>
      </c>
      <c r="B140" s="1">
        <v>12</v>
      </c>
      <c r="C140" s="1" t="s">
        <v>167</v>
      </c>
      <c r="D140" s="1" t="s">
        <v>135</v>
      </c>
      <c r="F140" s="24">
        <v>63.91</v>
      </c>
      <c r="G140" s="24">
        <v>0.74</v>
      </c>
      <c r="H140" s="24">
        <v>17.16</v>
      </c>
      <c r="I140" s="24">
        <v>4.79</v>
      </c>
      <c r="J140" s="24">
        <v>0.06</v>
      </c>
      <c r="K140" s="24">
        <v>0.67</v>
      </c>
      <c r="L140" s="24">
        <v>4.93</v>
      </c>
      <c r="M140" s="24">
        <v>3.01</v>
      </c>
      <c r="N140" s="24">
        <v>2.1800000000000002</v>
      </c>
      <c r="O140" s="24">
        <v>0.26</v>
      </c>
      <c r="P140" s="37">
        <v>1.1800000000000002</v>
      </c>
      <c r="Q140" s="24">
        <f t="shared" si="11"/>
        <v>98.890000000000015</v>
      </c>
      <c r="R140" s="24"/>
      <c r="S140" s="21">
        <f t="shared" si="16"/>
        <v>7.1492537313432836</v>
      </c>
      <c r="T140" s="21">
        <f t="shared" si="17"/>
        <v>3.5824634655532357</v>
      </c>
      <c r="V140" s="3" t="s">
        <v>58</v>
      </c>
      <c r="W140" s="3" t="s">
        <v>58</v>
      </c>
      <c r="X140" s="3" t="s">
        <v>58</v>
      </c>
      <c r="Y140" s="3" t="s">
        <v>58</v>
      </c>
      <c r="Z140" s="3" t="s">
        <v>58</v>
      </c>
      <c r="AA140" s="3" t="s">
        <v>58</v>
      </c>
      <c r="AB140" s="3" t="s">
        <v>58</v>
      </c>
      <c r="AC140" s="3" t="s">
        <v>58</v>
      </c>
      <c r="AD140" s="3" t="s">
        <v>58</v>
      </c>
      <c r="AE140" s="3" t="s">
        <v>58</v>
      </c>
      <c r="AF140" s="3" t="s">
        <v>58</v>
      </c>
      <c r="AG140" s="3" t="s">
        <v>58</v>
      </c>
      <c r="AH140" s="3" t="s">
        <v>58</v>
      </c>
      <c r="AI140" s="3" t="s">
        <v>58</v>
      </c>
      <c r="AJ140" s="3" t="s">
        <v>58</v>
      </c>
      <c r="AK140" s="3" t="s">
        <v>58</v>
      </c>
      <c r="AL140" s="3" t="s">
        <v>58</v>
      </c>
      <c r="AM140" s="3" t="s">
        <v>58</v>
      </c>
      <c r="AN140" s="3" t="s">
        <v>58</v>
      </c>
      <c r="AO140" s="3" t="s">
        <v>58</v>
      </c>
      <c r="AP140" s="3" t="s">
        <v>58</v>
      </c>
      <c r="AQ140" s="3" t="s">
        <v>58</v>
      </c>
      <c r="AR140" s="3" t="s">
        <v>58</v>
      </c>
      <c r="AS140" s="3" t="s">
        <v>58</v>
      </c>
      <c r="AT140" s="3" t="s">
        <v>58</v>
      </c>
      <c r="AU140" s="3" t="s">
        <v>58</v>
      </c>
      <c r="AV140" s="3" t="s">
        <v>58</v>
      </c>
      <c r="AW140" s="3" t="s">
        <v>58</v>
      </c>
      <c r="AX140" s="3" t="s">
        <v>58</v>
      </c>
      <c r="AZ140" s="3" t="s">
        <v>58</v>
      </c>
      <c r="BA140" s="3" t="s">
        <v>58</v>
      </c>
      <c r="BB140" s="3" t="s">
        <v>58</v>
      </c>
      <c r="BC140" s="3" t="s">
        <v>58</v>
      </c>
      <c r="BD140" s="3" t="s">
        <v>58</v>
      </c>
    </row>
    <row r="141" spans="1:56" ht="9" customHeight="1">
      <c r="F141" s="24"/>
      <c r="G141" s="24"/>
      <c r="H141" s="24"/>
      <c r="I141" s="24"/>
      <c r="J141" s="24"/>
      <c r="K141" s="24"/>
      <c r="L141" s="24"/>
      <c r="M141" s="24"/>
      <c r="N141" s="24"/>
      <c r="O141" s="24"/>
      <c r="P141" s="37"/>
      <c r="Q141" s="24"/>
      <c r="R141" s="24"/>
      <c r="S141" s="21"/>
      <c r="T141" s="21"/>
      <c r="V141" s="3"/>
      <c r="W141" s="3"/>
      <c r="X141" s="3"/>
      <c r="Y141" s="3"/>
      <c r="Z141" s="3"/>
      <c r="AA141" s="3"/>
      <c r="AB141" s="3"/>
      <c r="AC141" s="3"/>
      <c r="AE141" s="3"/>
      <c r="AF141" s="3"/>
      <c r="AG141" s="3"/>
      <c r="AH141" s="3"/>
      <c r="AI141" s="3"/>
      <c r="AJ141" s="3"/>
      <c r="AK141" s="3"/>
      <c r="AL141" s="3"/>
      <c r="AM141" s="3"/>
      <c r="AN141" s="3"/>
      <c r="AO141" s="3"/>
      <c r="AP141" s="3"/>
      <c r="AQ141" s="3"/>
      <c r="AR141" s="3"/>
      <c r="AS141" s="3"/>
      <c r="AT141" s="3"/>
      <c r="AU141" s="3"/>
      <c r="AV141" s="3"/>
      <c r="AW141" s="3"/>
      <c r="AX141" s="3"/>
      <c r="AZ141" s="3"/>
      <c r="BA141" s="3"/>
      <c r="BB141" s="3"/>
      <c r="BC141" s="3"/>
      <c r="BD141" s="3"/>
    </row>
    <row r="142" spans="1:56" ht="16" customHeight="1">
      <c r="A142" s="1" t="s">
        <v>178</v>
      </c>
      <c r="F142" s="24"/>
      <c r="G142" s="24"/>
      <c r="H142" s="24"/>
      <c r="I142" s="24"/>
      <c r="J142" s="24"/>
      <c r="K142" s="24"/>
      <c r="L142" s="24"/>
      <c r="M142" s="24"/>
      <c r="N142" s="24"/>
      <c r="O142" s="24"/>
      <c r="P142" s="37"/>
      <c r="Q142" s="24"/>
      <c r="R142" s="24"/>
      <c r="S142" s="21"/>
      <c r="T142" s="21"/>
      <c r="V142" s="3"/>
      <c r="W142" s="3"/>
      <c r="X142" s="3"/>
      <c r="Y142" s="3"/>
      <c r="Z142" s="3"/>
      <c r="AA142" s="3"/>
      <c r="AB142" s="3"/>
      <c r="AC142" s="3"/>
      <c r="AE142" s="3"/>
      <c r="AF142" s="3"/>
      <c r="AG142" s="3"/>
      <c r="AH142" s="3"/>
      <c r="AI142" s="3"/>
      <c r="AJ142" s="3"/>
      <c r="AK142" s="3"/>
      <c r="AL142" s="3"/>
      <c r="AM142" s="3"/>
      <c r="AN142" s="3"/>
      <c r="AO142" s="3"/>
      <c r="AP142" s="3"/>
      <c r="AQ142" s="3"/>
      <c r="AR142" s="3"/>
      <c r="AS142" s="3"/>
      <c r="AT142" s="3"/>
      <c r="AU142" s="3"/>
      <c r="AV142" s="3"/>
      <c r="AW142" s="3"/>
      <c r="AX142" s="3"/>
      <c r="AZ142" s="3"/>
      <c r="BA142" s="3"/>
      <c r="BB142" s="3"/>
      <c r="BC142" s="3"/>
      <c r="BD142" s="3"/>
    </row>
    <row r="143" spans="1:56" ht="16" customHeight="1">
      <c r="A143" s="28">
        <v>125</v>
      </c>
      <c r="B143" s="1">
        <v>1</v>
      </c>
      <c r="C143" s="1" t="s">
        <v>115</v>
      </c>
      <c r="D143" s="1" t="s">
        <v>164</v>
      </c>
      <c r="F143" s="2">
        <v>69.31</v>
      </c>
      <c r="G143" s="2">
        <v>0.67</v>
      </c>
      <c r="H143" s="2">
        <v>14.28</v>
      </c>
      <c r="I143" s="2">
        <v>5.57</v>
      </c>
      <c r="J143" s="2">
        <v>0.15</v>
      </c>
      <c r="K143" s="2">
        <v>0.57999999999999996</v>
      </c>
      <c r="L143" s="2">
        <v>3.28</v>
      </c>
      <c r="M143" s="2">
        <v>4.3899999999999997</v>
      </c>
      <c r="N143" s="2">
        <v>1.77</v>
      </c>
      <c r="O143" s="37" t="s">
        <v>58</v>
      </c>
      <c r="P143" s="37" t="s">
        <v>58</v>
      </c>
      <c r="Q143" s="22">
        <f>SUM(F143:O143)</f>
        <v>100.00000000000001</v>
      </c>
      <c r="R143" s="24"/>
      <c r="S143" s="21">
        <f>I143/K143</f>
        <v>9.6034482758620694</v>
      </c>
      <c r="T143" s="21">
        <f>H143/I143</f>
        <v>2.5637342908438057</v>
      </c>
      <c r="V143" s="3" t="s">
        <v>58</v>
      </c>
      <c r="W143" s="3" t="s">
        <v>58</v>
      </c>
      <c r="X143" s="3" t="s">
        <v>58</v>
      </c>
      <c r="Y143" s="3" t="s">
        <v>58</v>
      </c>
      <c r="Z143" s="3" t="s">
        <v>58</v>
      </c>
      <c r="AA143" s="3">
        <v>33.58</v>
      </c>
      <c r="AB143" s="3" t="s">
        <v>58</v>
      </c>
      <c r="AC143" s="3" t="s">
        <v>58</v>
      </c>
      <c r="AD143" s="3" t="s">
        <v>58</v>
      </c>
      <c r="AE143" s="3" t="s">
        <v>58</v>
      </c>
      <c r="AF143" s="29">
        <v>21.5</v>
      </c>
      <c r="AG143" s="29">
        <v>43.04</v>
      </c>
      <c r="AH143" s="3" t="s">
        <v>58</v>
      </c>
      <c r="AI143" s="29">
        <v>23.78</v>
      </c>
      <c r="AJ143" s="29">
        <v>6.86</v>
      </c>
      <c r="AK143" s="29">
        <v>1.4</v>
      </c>
      <c r="AL143" s="29">
        <v>6.06</v>
      </c>
      <c r="AM143" s="3" t="s">
        <v>58</v>
      </c>
      <c r="AN143" s="3">
        <v>6.24</v>
      </c>
      <c r="AO143" s="3" t="s">
        <v>58</v>
      </c>
      <c r="AP143" s="29">
        <v>3.63</v>
      </c>
      <c r="AQ143" s="29">
        <v>3.5</v>
      </c>
      <c r="AR143" s="3" t="s">
        <v>58</v>
      </c>
      <c r="AS143" s="3">
        <v>0.55000000000000004</v>
      </c>
      <c r="AT143" s="3" t="s">
        <v>58</v>
      </c>
      <c r="AU143" s="3" t="s">
        <v>58</v>
      </c>
      <c r="AV143" s="3" t="s">
        <v>58</v>
      </c>
      <c r="AW143" s="3" t="s">
        <v>58</v>
      </c>
      <c r="AX143" s="3" t="s">
        <v>58</v>
      </c>
      <c r="AZ143" s="3" t="s">
        <v>58</v>
      </c>
      <c r="BA143" s="3" t="s">
        <v>58</v>
      </c>
      <c r="BB143" s="3" t="s">
        <v>58</v>
      </c>
      <c r="BC143" s="3" t="s">
        <v>58</v>
      </c>
      <c r="BD143" s="3" t="s">
        <v>58</v>
      </c>
    </row>
    <row r="144" spans="1:56" ht="16" customHeight="1">
      <c r="A144" s="28">
        <v>126</v>
      </c>
      <c r="B144" s="1">
        <v>2</v>
      </c>
      <c r="C144" s="1" t="s">
        <v>167</v>
      </c>
      <c r="D144" s="1" t="s">
        <v>135</v>
      </c>
      <c r="F144" s="2">
        <v>65.16</v>
      </c>
      <c r="G144" s="2">
        <v>0.69</v>
      </c>
      <c r="H144" s="2">
        <v>16.11</v>
      </c>
      <c r="I144" s="2">
        <v>6.02</v>
      </c>
      <c r="J144" s="2">
        <v>0.02</v>
      </c>
      <c r="K144" s="2">
        <v>0.83</v>
      </c>
      <c r="L144" s="2">
        <v>5.09</v>
      </c>
      <c r="M144" s="2">
        <v>3.65</v>
      </c>
      <c r="N144" s="2">
        <v>2.4300000000000002</v>
      </c>
      <c r="O144" s="37" t="s">
        <v>58</v>
      </c>
      <c r="P144" s="37" t="s">
        <v>58</v>
      </c>
      <c r="Q144" s="22">
        <f>SUM(F144:O144)</f>
        <v>100</v>
      </c>
      <c r="R144" s="24"/>
      <c r="S144" s="21">
        <f t="shared" ref="S144" si="18">I144/K144</f>
        <v>7.2530120481927707</v>
      </c>
      <c r="T144" s="21">
        <f t="shared" ref="T144" si="19">H144/I144</f>
        <v>2.676079734219269</v>
      </c>
      <c r="V144" s="3" t="s">
        <v>58</v>
      </c>
      <c r="W144" s="3" t="s">
        <v>58</v>
      </c>
      <c r="X144" s="3" t="s">
        <v>58</v>
      </c>
      <c r="Y144" s="3" t="s">
        <v>58</v>
      </c>
      <c r="Z144" s="3" t="s">
        <v>58</v>
      </c>
      <c r="AA144" s="3">
        <v>31.06</v>
      </c>
      <c r="AB144" s="3" t="s">
        <v>58</v>
      </c>
      <c r="AC144" s="3" t="s">
        <v>58</v>
      </c>
      <c r="AD144" s="3" t="s">
        <v>58</v>
      </c>
      <c r="AE144" s="3" t="s">
        <v>58</v>
      </c>
      <c r="AF144" s="29">
        <v>31.39</v>
      </c>
      <c r="AG144" s="29">
        <v>45.27</v>
      </c>
      <c r="AH144" s="3" t="s">
        <v>58</v>
      </c>
      <c r="AI144" s="29">
        <v>22.9</v>
      </c>
      <c r="AJ144" s="29">
        <v>6.34</v>
      </c>
      <c r="AK144" s="29">
        <v>1.28</v>
      </c>
      <c r="AL144" s="29">
        <v>5.91</v>
      </c>
      <c r="AM144" s="3" t="s">
        <v>58</v>
      </c>
      <c r="AN144" s="3">
        <v>5.79</v>
      </c>
      <c r="AO144" s="3" t="s">
        <v>58</v>
      </c>
      <c r="AP144" s="29">
        <v>3.51</v>
      </c>
      <c r="AQ144" s="29">
        <v>3.29</v>
      </c>
      <c r="AR144" s="3" t="s">
        <v>58</v>
      </c>
      <c r="AS144" s="3">
        <v>0.48</v>
      </c>
      <c r="AT144" s="3" t="s">
        <v>58</v>
      </c>
      <c r="AU144" s="3" t="s">
        <v>58</v>
      </c>
      <c r="AV144" s="3" t="s">
        <v>58</v>
      </c>
      <c r="AW144" s="3" t="s">
        <v>58</v>
      </c>
      <c r="AX144" s="3" t="s">
        <v>58</v>
      </c>
      <c r="AZ144" s="3" t="s">
        <v>58</v>
      </c>
      <c r="BA144" s="3" t="s">
        <v>58</v>
      </c>
      <c r="BB144" s="3" t="s">
        <v>58</v>
      </c>
      <c r="BC144" s="3" t="s">
        <v>58</v>
      </c>
      <c r="BD144" s="3" t="s">
        <v>58</v>
      </c>
    </row>
    <row r="145" spans="1:56" ht="8" customHeight="1">
      <c r="O145" s="37"/>
      <c r="P145" s="37"/>
      <c r="R145" s="24"/>
      <c r="S145" s="21"/>
      <c r="T145" s="21"/>
      <c r="V145" s="3"/>
      <c r="W145" s="3"/>
      <c r="X145" s="3"/>
      <c r="Y145" s="3"/>
      <c r="Z145" s="3"/>
      <c r="AA145" s="3"/>
      <c r="AB145" s="3"/>
      <c r="AC145" s="3"/>
      <c r="AE145" s="3"/>
      <c r="AF145" s="29"/>
      <c r="AG145" s="29"/>
      <c r="AH145" s="3"/>
      <c r="AI145" s="29"/>
      <c r="AJ145" s="29"/>
      <c r="AK145" s="29"/>
      <c r="AL145" s="29"/>
      <c r="AM145" s="3"/>
      <c r="AN145" s="3"/>
      <c r="AO145" s="3"/>
      <c r="AP145" s="29"/>
      <c r="AQ145" s="29"/>
      <c r="AR145" s="3"/>
      <c r="AS145" s="3"/>
      <c r="AT145" s="3"/>
      <c r="AU145" s="3"/>
      <c r="AV145" s="3"/>
      <c r="AW145" s="3"/>
      <c r="AX145" s="3"/>
      <c r="AZ145" s="3"/>
      <c r="BA145" s="3"/>
      <c r="BB145" s="3"/>
      <c r="BC145" s="3"/>
      <c r="BD145" s="3"/>
    </row>
    <row r="146" spans="1:56" ht="16" customHeight="1">
      <c r="A146" s="1" t="s">
        <v>179</v>
      </c>
      <c r="O146" s="37"/>
      <c r="P146" s="37"/>
      <c r="R146" s="24"/>
      <c r="S146" s="21"/>
      <c r="T146" s="21"/>
      <c r="V146" s="3"/>
      <c r="W146" s="3"/>
      <c r="X146" s="3"/>
      <c r="Y146" s="3"/>
      <c r="Z146" s="3"/>
      <c r="AA146" s="3"/>
      <c r="AB146" s="3"/>
      <c r="AC146" s="3"/>
      <c r="AE146" s="3"/>
      <c r="AF146" s="29"/>
      <c r="AG146" s="29"/>
      <c r="AH146" s="3"/>
      <c r="AI146" s="29"/>
      <c r="AJ146" s="29"/>
      <c r="AK146" s="29"/>
      <c r="AL146" s="29"/>
      <c r="AM146" s="3"/>
      <c r="AN146" s="3"/>
      <c r="AO146" s="3"/>
      <c r="AP146" s="29"/>
      <c r="AQ146" s="29"/>
      <c r="AR146" s="3"/>
      <c r="AS146" s="3"/>
      <c r="AT146" s="3"/>
      <c r="AU146" s="3"/>
      <c r="AV146" s="3"/>
      <c r="AW146" s="3"/>
      <c r="AX146" s="3"/>
      <c r="AZ146" s="3"/>
      <c r="BA146" s="3"/>
      <c r="BB146" s="3"/>
      <c r="BC146" s="3"/>
      <c r="BD146" s="3"/>
    </row>
    <row r="147" spans="1:56" ht="16" customHeight="1">
      <c r="A147" s="28">
        <v>127</v>
      </c>
      <c r="B147" s="1">
        <v>2</v>
      </c>
      <c r="C147" s="1" t="s">
        <v>117</v>
      </c>
      <c r="D147" s="1" t="s">
        <v>57</v>
      </c>
      <c r="F147" s="24">
        <v>48.89</v>
      </c>
      <c r="G147" s="24">
        <v>1.17</v>
      </c>
      <c r="H147" s="24">
        <v>18.78</v>
      </c>
      <c r="I147" s="24">
        <f>4.31*0.8998+5.49</f>
        <v>9.3681380000000001</v>
      </c>
      <c r="J147" s="24">
        <v>0.17</v>
      </c>
      <c r="K147" s="24">
        <v>6.05</v>
      </c>
      <c r="L147" s="24">
        <v>10.02</v>
      </c>
      <c r="M147" s="24">
        <v>2.56</v>
      </c>
      <c r="N147" s="24">
        <v>0.3</v>
      </c>
      <c r="O147" s="37">
        <v>1.34</v>
      </c>
      <c r="P147" s="37">
        <f>0.43+0.21</f>
        <v>0.64</v>
      </c>
      <c r="Q147" s="24">
        <f t="shared" ref="Q147:Q160" si="20">SUM(F147:P147)</f>
        <v>99.288138000000004</v>
      </c>
      <c r="R147" s="24"/>
      <c r="S147" s="21">
        <f t="shared" ref="S147:S160" si="21">I147/K147</f>
        <v>1.548452561983471</v>
      </c>
      <c r="T147" s="21">
        <f t="shared" ref="T147:T160" si="22">H147/I147</f>
        <v>2.0046673095550047</v>
      </c>
      <c r="V147" s="3" t="s">
        <v>58</v>
      </c>
      <c r="W147" s="3" t="s">
        <v>58</v>
      </c>
      <c r="X147" s="3" t="s">
        <v>58</v>
      </c>
      <c r="Y147" s="3" t="s">
        <v>58</v>
      </c>
      <c r="Z147" s="3" t="s">
        <v>58</v>
      </c>
      <c r="AA147" s="3" t="s">
        <v>58</v>
      </c>
      <c r="AB147" s="3" t="s">
        <v>58</v>
      </c>
      <c r="AC147" s="3" t="s">
        <v>58</v>
      </c>
      <c r="AD147" s="3" t="s">
        <v>58</v>
      </c>
      <c r="AE147" s="3" t="s">
        <v>58</v>
      </c>
      <c r="AF147" s="3" t="s">
        <v>58</v>
      </c>
      <c r="AG147" s="3" t="s">
        <v>58</v>
      </c>
      <c r="AH147" s="3" t="s">
        <v>58</v>
      </c>
      <c r="AI147" s="3" t="s">
        <v>58</v>
      </c>
      <c r="AJ147" s="3" t="s">
        <v>58</v>
      </c>
      <c r="AK147" s="3" t="s">
        <v>58</v>
      </c>
      <c r="AL147" s="3" t="s">
        <v>58</v>
      </c>
      <c r="AM147" s="3" t="s">
        <v>58</v>
      </c>
      <c r="AN147" s="3" t="s">
        <v>58</v>
      </c>
      <c r="AO147" s="3" t="s">
        <v>58</v>
      </c>
      <c r="AP147" s="3" t="s">
        <v>58</v>
      </c>
      <c r="AQ147" s="3" t="s">
        <v>58</v>
      </c>
      <c r="AR147" s="3" t="s">
        <v>58</v>
      </c>
      <c r="AS147" s="3" t="s">
        <v>58</v>
      </c>
      <c r="AT147" s="3" t="s">
        <v>58</v>
      </c>
      <c r="AU147" s="3" t="s">
        <v>58</v>
      </c>
      <c r="AV147" s="3" t="s">
        <v>58</v>
      </c>
      <c r="AW147" s="3" t="s">
        <v>58</v>
      </c>
      <c r="AX147" s="3" t="s">
        <v>58</v>
      </c>
      <c r="AZ147" s="3" t="s">
        <v>58</v>
      </c>
      <c r="BA147" s="3" t="s">
        <v>58</v>
      </c>
      <c r="BB147" s="3" t="s">
        <v>58</v>
      </c>
      <c r="BC147" s="3" t="s">
        <v>58</v>
      </c>
      <c r="BD147" s="3" t="s">
        <v>58</v>
      </c>
    </row>
    <row r="148" spans="1:56" ht="16" customHeight="1">
      <c r="A148" s="28">
        <v>128</v>
      </c>
      <c r="B148" s="1">
        <v>3</v>
      </c>
      <c r="C148" s="1" t="s">
        <v>117</v>
      </c>
      <c r="D148" s="1" t="s">
        <v>57</v>
      </c>
      <c r="F148" s="24">
        <v>49.49</v>
      </c>
      <c r="G148" s="24">
        <v>1.1499999999999999</v>
      </c>
      <c r="H148" s="24">
        <v>17.91</v>
      </c>
      <c r="I148" s="24">
        <f>4.31*0.8998+6.13</f>
        <v>10.008137999999999</v>
      </c>
      <c r="J148" s="24">
        <v>0.17</v>
      </c>
      <c r="K148" s="24">
        <v>6.4</v>
      </c>
      <c r="L148" s="24">
        <v>9.9499999999999993</v>
      </c>
      <c r="M148" s="24">
        <v>2.74</v>
      </c>
      <c r="N148" s="24">
        <v>0.47</v>
      </c>
      <c r="O148" s="37">
        <v>0.78</v>
      </c>
      <c r="P148" s="37">
        <f>0.13+0.19</f>
        <v>0.32</v>
      </c>
      <c r="Q148" s="24">
        <f t="shared" si="20"/>
        <v>99.388137999999998</v>
      </c>
      <c r="R148" s="24"/>
      <c r="S148" s="21">
        <f t="shared" si="21"/>
        <v>1.5637715624999997</v>
      </c>
      <c r="T148" s="21">
        <f t="shared" si="22"/>
        <v>1.7895436693618736</v>
      </c>
      <c r="V148" s="3" t="s">
        <v>58</v>
      </c>
      <c r="W148" s="3" t="s">
        <v>58</v>
      </c>
      <c r="X148" s="3" t="s">
        <v>58</v>
      </c>
      <c r="Y148" s="3" t="s">
        <v>58</v>
      </c>
      <c r="Z148" s="3" t="s">
        <v>58</v>
      </c>
      <c r="AA148" s="3" t="s">
        <v>58</v>
      </c>
      <c r="AB148" s="3" t="s">
        <v>58</v>
      </c>
      <c r="AC148" s="3" t="s">
        <v>58</v>
      </c>
      <c r="AD148" s="3" t="s">
        <v>58</v>
      </c>
      <c r="AE148" s="3" t="s">
        <v>58</v>
      </c>
      <c r="AF148" s="3" t="s">
        <v>58</v>
      </c>
      <c r="AG148" s="3" t="s">
        <v>58</v>
      </c>
      <c r="AH148" s="3" t="s">
        <v>58</v>
      </c>
      <c r="AI148" s="3" t="s">
        <v>58</v>
      </c>
      <c r="AJ148" s="3" t="s">
        <v>58</v>
      </c>
      <c r="AK148" s="3" t="s">
        <v>58</v>
      </c>
      <c r="AL148" s="3" t="s">
        <v>58</v>
      </c>
      <c r="AM148" s="3" t="s">
        <v>58</v>
      </c>
      <c r="AN148" s="3" t="s">
        <v>58</v>
      </c>
      <c r="AO148" s="3" t="s">
        <v>58</v>
      </c>
      <c r="AP148" s="3" t="s">
        <v>58</v>
      </c>
      <c r="AQ148" s="3" t="s">
        <v>58</v>
      </c>
      <c r="AR148" s="3" t="s">
        <v>58</v>
      </c>
      <c r="AS148" s="3" t="s">
        <v>58</v>
      </c>
      <c r="AT148" s="3" t="s">
        <v>58</v>
      </c>
      <c r="AU148" s="3" t="s">
        <v>58</v>
      </c>
      <c r="AV148" s="3" t="s">
        <v>58</v>
      </c>
      <c r="AW148" s="3" t="s">
        <v>58</v>
      </c>
      <c r="AX148" s="3" t="s">
        <v>58</v>
      </c>
      <c r="AZ148" s="3" t="s">
        <v>58</v>
      </c>
      <c r="BA148" s="3" t="s">
        <v>58</v>
      </c>
      <c r="BB148" s="3" t="s">
        <v>58</v>
      </c>
      <c r="BC148" s="3" t="s">
        <v>58</v>
      </c>
      <c r="BD148" s="3" t="s">
        <v>58</v>
      </c>
    </row>
    <row r="149" spans="1:56" ht="16" customHeight="1">
      <c r="A149" s="28">
        <v>129</v>
      </c>
      <c r="B149" s="1">
        <v>4</v>
      </c>
      <c r="C149" s="1" t="s">
        <v>117</v>
      </c>
      <c r="D149" s="1" t="s">
        <v>57</v>
      </c>
      <c r="F149" s="24">
        <v>50.77</v>
      </c>
      <c r="G149" s="24">
        <v>0.91</v>
      </c>
      <c r="H149" s="24">
        <v>16.66</v>
      </c>
      <c r="I149" s="24">
        <f>2.37*0.8998+6.54</f>
        <v>8.6725260000000013</v>
      </c>
      <c r="J149" s="24">
        <v>0.19</v>
      </c>
      <c r="K149" s="24">
        <v>7.51</v>
      </c>
      <c r="L149" s="24">
        <v>9.85</v>
      </c>
      <c r="M149" s="24">
        <v>2.33</v>
      </c>
      <c r="N149" s="24">
        <v>0.35</v>
      </c>
      <c r="O149" s="37">
        <v>1.29</v>
      </c>
      <c r="P149" s="37">
        <f>0.6+0.11</f>
        <v>0.71</v>
      </c>
      <c r="Q149" s="24">
        <f t="shared" si="20"/>
        <v>99.242525999999998</v>
      </c>
      <c r="R149" s="24"/>
      <c r="S149" s="21">
        <f t="shared" si="21"/>
        <v>1.1547970705725701</v>
      </c>
      <c r="T149" s="21">
        <f t="shared" si="22"/>
        <v>1.9210089424926484</v>
      </c>
      <c r="V149" s="3" t="s">
        <v>58</v>
      </c>
      <c r="W149" s="3" t="s">
        <v>58</v>
      </c>
      <c r="X149" s="3" t="s">
        <v>58</v>
      </c>
      <c r="Y149" s="3" t="s">
        <v>58</v>
      </c>
      <c r="Z149" s="3" t="s">
        <v>58</v>
      </c>
      <c r="AA149" s="3" t="s">
        <v>58</v>
      </c>
      <c r="AB149" s="3" t="s">
        <v>58</v>
      </c>
      <c r="AC149" s="3" t="s">
        <v>58</v>
      </c>
      <c r="AD149" s="3" t="s">
        <v>58</v>
      </c>
      <c r="AE149" s="3" t="s">
        <v>58</v>
      </c>
      <c r="AF149" s="3" t="s">
        <v>58</v>
      </c>
      <c r="AG149" s="3" t="s">
        <v>58</v>
      </c>
      <c r="AH149" s="3" t="s">
        <v>58</v>
      </c>
      <c r="AI149" s="3" t="s">
        <v>58</v>
      </c>
      <c r="AJ149" s="3" t="s">
        <v>58</v>
      </c>
      <c r="AK149" s="3" t="s">
        <v>58</v>
      </c>
      <c r="AL149" s="3" t="s">
        <v>58</v>
      </c>
      <c r="AM149" s="3" t="s">
        <v>58</v>
      </c>
      <c r="AN149" s="3" t="s">
        <v>58</v>
      </c>
      <c r="AO149" s="3" t="s">
        <v>58</v>
      </c>
      <c r="AP149" s="3" t="s">
        <v>58</v>
      </c>
      <c r="AQ149" s="3" t="s">
        <v>58</v>
      </c>
      <c r="AR149" s="3" t="s">
        <v>58</v>
      </c>
      <c r="AS149" s="3" t="s">
        <v>58</v>
      </c>
      <c r="AT149" s="3" t="s">
        <v>58</v>
      </c>
      <c r="AU149" s="3" t="s">
        <v>58</v>
      </c>
      <c r="AV149" s="3" t="s">
        <v>58</v>
      </c>
      <c r="AW149" s="3" t="s">
        <v>58</v>
      </c>
      <c r="AX149" s="3" t="s">
        <v>58</v>
      </c>
      <c r="AZ149" s="3" t="s">
        <v>58</v>
      </c>
      <c r="BA149" s="3" t="s">
        <v>58</v>
      </c>
      <c r="BB149" s="3" t="s">
        <v>58</v>
      </c>
      <c r="BC149" s="3" t="s">
        <v>58</v>
      </c>
      <c r="BD149" s="3" t="s">
        <v>58</v>
      </c>
    </row>
    <row r="150" spans="1:56" ht="16" customHeight="1">
      <c r="A150" s="28">
        <v>130</v>
      </c>
      <c r="B150" s="1">
        <v>5</v>
      </c>
      <c r="C150" s="1" t="s">
        <v>117</v>
      </c>
      <c r="D150" s="1" t="s">
        <v>65</v>
      </c>
      <c r="F150" s="24">
        <v>51.61</v>
      </c>
      <c r="G150" s="24">
        <v>1.1399999999999999</v>
      </c>
      <c r="H150" s="24">
        <v>18.399999999999999</v>
      </c>
      <c r="I150" s="24">
        <f>3.38*0.8998+7.15</f>
        <v>10.191324</v>
      </c>
      <c r="J150" s="24">
        <v>0.21</v>
      </c>
      <c r="K150" s="24">
        <v>4.6100000000000003</v>
      </c>
      <c r="L150" s="24">
        <v>8.32</v>
      </c>
      <c r="M150" s="24">
        <v>3.32</v>
      </c>
      <c r="N150" s="24">
        <v>0.45</v>
      </c>
      <c r="O150" s="37">
        <v>0.52</v>
      </c>
      <c r="P150" s="37">
        <f>0.87+0.45</f>
        <v>1.32</v>
      </c>
      <c r="Q150" s="24">
        <f t="shared" si="20"/>
        <v>100.09132399999999</v>
      </c>
      <c r="R150" s="24"/>
      <c r="S150" s="21">
        <f t="shared" si="21"/>
        <v>2.2106993492407807</v>
      </c>
      <c r="T150" s="21">
        <f t="shared" si="22"/>
        <v>1.8054572693400779</v>
      </c>
      <c r="V150" s="3" t="s">
        <v>58</v>
      </c>
      <c r="W150" s="3" t="s">
        <v>58</v>
      </c>
      <c r="X150" s="3" t="s">
        <v>58</v>
      </c>
      <c r="Y150" s="3" t="s">
        <v>58</v>
      </c>
      <c r="Z150" s="3" t="s">
        <v>58</v>
      </c>
      <c r="AA150" s="3" t="s">
        <v>58</v>
      </c>
      <c r="AB150" s="3" t="s">
        <v>58</v>
      </c>
      <c r="AC150" s="3" t="s">
        <v>58</v>
      </c>
      <c r="AD150" s="3" t="s">
        <v>58</v>
      </c>
      <c r="AE150" s="3" t="s">
        <v>58</v>
      </c>
      <c r="AF150" s="3" t="s">
        <v>58</v>
      </c>
      <c r="AG150" s="3" t="s">
        <v>58</v>
      </c>
      <c r="AH150" s="3" t="s">
        <v>58</v>
      </c>
      <c r="AI150" s="3" t="s">
        <v>58</v>
      </c>
      <c r="AJ150" s="3" t="s">
        <v>58</v>
      </c>
      <c r="AK150" s="3" t="s">
        <v>58</v>
      </c>
      <c r="AL150" s="3" t="s">
        <v>58</v>
      </c>
      <c r="AM150" s="3" t="s">
        <v>58</v>
      </c>
      <c r="AN150" s="3" t="s">
        <v>58</v>
      </c>
      <c r="AO150" s="3" t="s">
        <v>58</v>
      </c>
      <c r="AP150" s="3" t="s">
        <v>58</v>
      </c>
      <c r="AQ150" s="3" t="s">
        <v>58</v>
      </c>
      <c r="AR150" s="3" t="s">
        <v>58</v>
      </c>
      <c r="AS150" s="3" t="s">
        <v>58</v>
      </c>
      <c r="AT150" s="3" t="s">
        <v>58</v>
      </c>
      <c r="AU150" s="3" t="s">
        <v>58</v>
      </c>
      <c r="AV150" s="3" t="s">
        <v>58</v>
      </c>
      <c r="AW150" s="3" t="s">
        <v>58</v>
      </c>
      <c r="AX150" s="3" t="s">
        <v>58</v>
      </c>
      <c r="AZ150" s="3" t="s">
        <v>58</v>
      </c>
      <c r="BA150" s="3" t="s">
        <v>58</v>
      </c>
      <c r="BB150" s="3" t="s">
        <v>58</v>
      </c>
      <c r="BC150" s="3" t="s">
        <v>58</v>
      </c>
      <c r="BD150" s="3" t="s">
        <v>58</v>
      </c>
    </row>
    <row r="151" spans="1:56" ht="16" customHeight="1">
      <c r="A151" s="28">
        <v>131</v>
      </c>
      <c r="B151" s="1">
        <v>6</v>
      </c>
      <c r="C151" s="1" t="s">
        <v>117</v>
      </c>
      <c r="D151" s="1" t="s">
        <v>65</v>
      </c>
      <c r="F151" s="24">
        <v>51.84</v>
      </c>
      <c r="G151" s="24">
        <v>0.89</v>
      </c>
      <c r="H151" s="24">
        <v>19.079999999999998</v>
      </c>
      <c r="I151" s="24">
        <f>3.12*0.8998+5.81</f>
        <v>8.6173760000000001</v>
      </c>
      <c r="J151" s="24">
        <v>0.16</v>
      </c>
      <c r="K151" s="24">
        <v>4.67</v>
      </c>
      <c r="L151" s="24">
        <v>9.08</v>
      </c>
      <c r="M151" s="24">
        <v>3.05</v>
      </c>
      <c r="N151" s="24">
        <v>0.55000000000000004</v>
      </c>
      <c r="O151" s="37">
        <v>0.82</v>
      </c>
      <c r="P151" s="37">
        <f>0.41+0.16</f>
        <v>0.56999999999999995</v>
      </c>
      <c r="Q151" s="24">
        <f t="shared" si="20"/>
        <v>99.327375999999987</v>
      </c>
      <c r="R151" s="24"/>
      <c r="S151" s="21">
        <f t="shared" si="21"/>
        <v>1.8452625267665954</v>
      </c>
      <c r="T151" s="21">
        <f t="shared" si="22"/>
        <v>2.214131076559732</v>
      </c>
      <c r="V151" s="3" t="s">
        <v>58</v>
      </c>
      <c r="W151" s="3" t="s">
        <v>58</v>
      </c>
      <c r="X151" s="3" t="s">
        <v>58</v>
      </c>
      <c r="Y151" s="3" t="s">
        <v>58</v>
      </c>
      <c r="Z151" s="3" t="s">
        <v>58</v>
      </c>
      <c r="AA151" s="3" t="s">
        <v>58</v>
      </c>
      <c r="AB151" s="3" t="s">
        <v>58</v>
      </c>
      <c r="AC151" s="3" t="s">
        <v>58</v>
      </c>
      <c r="AD151" s="3" t="s">
        <v>58</v>
      </c>
      <c r="AE151" s="3" t="s">
        <v>58</v>
      </c>
      <c r="AF151" s="3" t="s">
        <v>58</v>
      </c>
      <c r="AG151" s="3" t="s">
        <v>58</v>
      </c>
      <c r="AH151" s="3" t="s">
        <v>58</v>
      </c>
      <c r="AI151" s="3" t="s">
        <v>58</v>
      </c>
      <c r="AJ151" s="3" t="s">
        <v>58</v>
      </c>
      <c r="AK151" s="3" t="s">
        <v>58</v>
      </c>
      <c r="AL151" s="3" t="s">
        <v>58</v>
      </c>
      <c r="AM151" s="3" t="s">
        <v>58</v>
      </c>
      <c r="AN151" s="3" t="s">
        <v>58</v>
      </c>
      <c r="AO151" s="3" t="s">
        <v>58</v>
      </c>
      <c r="AP151" s="3" t="s">
        <v>58</v>
      </c>
      <c r="AQ151" s="3" t="s">
        <v>58</v>
      </c>
      <c r="AR151" s="3" t="s">
        <v>58</v>
      </c>
      <c r="AS151" s="3" t="s">
        <v>58</v>
      </c>
      <c r="AT151" s="3" t="s">
        <v>58</v>
      </c>
      <c r="AU151" s="3" t="s">
        <v>58</v>
      </c>
      <c r="AV151" s="3" t="s">
        <v>58</v>
      </c>
      <c r="AW151" s="3" t="s">
        <v>58</v>
      </c>
      <c r="AX151" s="3" t="s">
        <v>58</v>
      </c>
      <c r="AZ151" s="3" t="s">
        <v>58</v>
      </c>
      <c r="BA151" s="3" t="s">
        <v>58</v>
      </c>
      <c r="BB151" s="3" t="s">
        <v>58</v>
      </c>
      <c r="BC151" s="3" t="s">
        <v>58</v>
      </c>
      <c r="BD151" s="3" t="s">
        <v>58</v>
      </c>
    </row>
    <row r="152" spans="1:56" ht="16" customHeight="1">
      <c r="A152" s="28">
        <v>132</v>
      </c>
      <c r="B152" s="1">
        <v>7</v>
      </c>
      <c r="C152" s="1" t="s">
        <v>117</v>
      </c>
      <c r="D152" s="1" t="s">
        <v>65</v>
      </c>
      <c r="F152" s="24">
        <v>52.6</v>
      </c>
      <c r="G152" s="24">
        <v>1.04</v>
      </c>
      <c r="H152" s="24">
        <v>18.54</v>
      </c>
      <c r="I152" s="24">
        <f>4.35*0.8998+4.97</f>
        <v>8.884129999999999</v>
      </c>
      <c r="J152" s="24">
        <v>0.14000000000000001</v>
      </c>
      <c r="K152" s="24">
        <v>4.37</v>
      </c>
      <c r="L152" s="24">
        <v>8.24</v>
      </c>
      <c r="M152" s="24">
        <v>3.11</v>
      </c>
      <c r="N152" s="24">
        <v>0.56000000000000005</v>
      </c>
      <c r="O152" s="37">
        <v>0.78</v>
      </c>
      <c r="P152" s="37">
        <f>0.96+0.23</f>
        <v>1.19</v>
      </c>
      <c r="Q152" s="24">
        <f t="shared" si="20"/>
        <v>99.454130000000006</v>
      </c>
      <c r="R152" s="24"/>
      <c r="S152" s="21">
        <f t="shared" si="21"/>
        <v>2.032981693363844</v>
      </c>
      <c r="T152" s="21">
        <f t="shared" si="22"/>
        <v>2.0868672565574795</v>
      </c>
      <c r="V152" s="3" t="s">
        <v>58</v>
      </c>
      <c r="W152" s="3" t="s">
        <v>58</v>
      </c>
      <c r="X152" s="3" t="s">
        <v>58</v>
      </c>
      <c r="Y152" s="3" t="s">
        <v>58</v>
      </c>
      <c r="Z152" s="3" t="s">
        <v>58</v>
      </c>
      <c r="AA152" s="3" t="s">
        <v>58</v>
      </c>
      <c r="AB152" s="3" t="s">
        <v>58</v>
      </c>
      <c r="AC152" s="3" t="s">
        <v>58</v>
      </c>
      <c r="AD152" s="3" t="s">
        <v>58</v>
      </c>
      <c r="AE152" s="3" t="s">
        <v>58</v>
      </c>
      <c r="AF152" s="3" t="s">
        <v>58</v>
      </c>
      <c r="AG152" s="3" t="s">
        <v>58</v>
      </c>
      <c r="AH152" s="3" t="s">
        <v>58</v>
      </c>
      <c r="AI152" s="3" t="s">
        <v>58</v>
      </c>
      <c r="AJ152" s="3" t="s">
        <v>58</v>
      </c>
      <c r="AK152" s="3" t="s">
        <v>58</v>
      </c>
      <c r="AL152" s="3" t="s">
        <v>58</v>
      </c>
      <c r="AM152" s="3" t="s">
        <v>58</v>
      </c>
      <c r="AN152" s="3" t="s">
        <v>58</v>
      </c>
      <c r="AO152" s="3" t="s">
        <v>58</v>
      </c>
      <c r="AP152" s="3" t="s">
        <v>58</v>
      </c>
      <c r="AQ152" s="3" t="s">
        <v>58</v>
      </c>
      <c r="AR152" s="3" t="s">
        <v>58</v>
      </c>
      <c r="AS152" s="3" t="s">
        <v>58</v>
      </c>
      <c r="AT152" s="3" t="s">
        <v>58</v>
      </c>
      <c r="AU152" s="3" t="s">
        <v>58</v>
      </c>
      <c r="AV152" s="3" t="s">
        <v>58</v>
      </c>
      <c r="AW152" s="3" t="s">
        <v>58</v>
      </c>
      <c r="AX152" s="3" t="s">
        <v>58</v>
      </c>
      <c r="AZ152" s="3" t="s">
        <v>58</v>
      </c>
      <c r="BA152" s="3" t="s">
        <v>58</v>
      </c>
      <c r="BB152" s="3" t="s">
        <v>58</v>
      </c>
      <c r="BC152" s="3" t="s">
        <v>58</v>
      </c>
      <c r="BD152" s="3" t="s">
        <v>58</v>
      </c>
    </row>
    <row r="153" spans="1:56" ht="16" customHeight="1">
      <c r="A153" s="28">
        <v>133</v>
      </c>
      <c r="B153" s="1">
        <v>8</v>
      </c>
      <c r="C153" s="1" t="s">
        <v>117</v>
      </c>
      <c r="D153" s="1" t="s">
        <v>65</v>
      </c>
      <c r="F153" s="24">
        <v>53.36</v>
      </c>
      <c r="G153" s="24">
        <v>0.87</v>
      </c>
      <c r="H153" s="24">
        <v>20.09</v>
      </c>
      <c r="I153" s="24">
        <f>3.08*0.8998+4.98</f>
        <v>7.7513840000000007</v>
      </c>
      <c r="J153" s="24">
        <v>0.12</v>
      </c>
      <c r="K153" s="24">
        <v>3.01</v>
      </c>
      <c r="L153" s="24">
        <v>8.9499999999999993</v>
      </c>
      <c r="M153" s="24">
        <v>3.42</v>
      </c>
      <c r="N153" s="24">
        <v>0.71</v>
      </c>
      <c r="O153" s="37">
        <v>0.54</v>
      </c>
      <c r="P153" s="37">
        <f>0.38+0.18</f>
        <v>0.56000000000000005</v>
      </c>
      <c r="Q153" s="24">
        <f t="shared" si="20"/>
        <v>99.381384000000011</v>
      </c>
      <c r="R153" s="24"/>
      <c r="S153" s="21">
        <f t="shared" si="21"/>
        <v>2.5752106312292362</v>
      </c>
      <c r="T153" s="21">
        <f t="shared" si="22"/>
        <v>2.5917952200536059</v>
      </c>
      <c r="V153" s="3" t="s">
        <v>58</v>
      </c>
      <c r="W153" s="3" t="s">
        <v>58</v>
      </c>
      <c r="X153" s="3" t="s">
        <v>58</v>
      </c>
      <c r="Y153" s="3" t="s">
        <v>58</v>
      </c>
      <c r="Z153" s="3" t="s">
        <v>58</v>
      </c>
      <c r="AA153" s="3" t="s">
        <v>58</v>
      </c>
      <c r="AB153" s="3" t="s">
        <v>58</v>
      </c>
      <c r="AC153" s="3" t="s">
        <v>58</v>
      </c>
      <c r="AD153" s="3" t="s">
        <v>58</v>
      </c>
      <c r="AE153" s="3" t="s">
        <v>58</v>
      </c>
      <c r="AF153" s="3" t="s">
        <v>58</v>
      </c>
      <c r="AG153" s="3" t="s">
        <v>58</v>
      </c>
      <c r="AH153" s="3" t="s">
        <v>58</v>
      </c>
      <c r="AI153" s="3" t="s">
        <v>58</v>
      </c>
      <c r="AJ153" s="3" t="s">
        <v>58</v>
      </c>
      <c r="AK153" s="3" t="s">
        <v>58</v>
      </c>
      <c r="AL153" s="3" t="s">
        <v>58</v>
      </c>
      <c r="AM153" s="3" t="s">
        <v>58</v>
      </c>
      <c r="AN153" s="3" t="s">
        <v>58</v>
      </c>
      <c r="AO153" s="3" t="s">
        <v>58</v>
      </c>
      <c r="AP153" s="3" t="s">
        <v>58</v>
      </c>
      <c r="AQ153" s="3" t="s">
        <v>58</v>
      </c>
      <c r="AR153" s="3" t="s">
        <v>58</v>
      </c>
      <c r="AS153" s="3" t="s">
        <v>58</v>
      </c>
      <c r="AT153" s="3" t="s">
        <v>58</v>
      </c>
      <c r="AU153" s="3" t="s">
        <v>58</v>
      </c>
      <c r="AV153" s="3" t="s">
        <v>58</v>
      </c>
      <c r="AW153" s="3" t="s">
        <v>58</v>
      </c>
      <c r="AX153" s="3" t="s">
        <v>58</v>
      </c>
      <c r="AZ153" s="3" t="s">
        <v>58</v>
      </c>
      <c r="BA153" s="3" t="s">
        <v>58</v>
      </c>
      <c r="BB153" s="3" t="s">
        <v>58</v>
      </c>
      <c r="BC153" s="3" t="s">
        <v>58</v>
      </c>
      <c r="BD153" s="3" t="s">
        <v>58</v>
      </c>
    </row>
    <row r="154" spans="1:56" ht="16" customHeight="1">
      <c r="A154" s="28">
        <v>134</v>
      </c>
      <c r="B154" s="1">
        <v>9</v>
      </c>
      <c r="C154" s="1" t="s">
        <v>117</v>
      </c>
      <c r="D154" s="1" t="s">
        <v>65</v>
      </c>
      <c r="F154" s="24">
        <v>53.39</v>
      </c>
      <c r="G154" s="24">
        <v>0.89</v>
      </c>
      <c r="H154" s="24">
        <v>21.07</v>
      </c>
      <c r="I154" s="24">
        <f>3.21*0.8998+4.09</f>
        <v>6.9783580000000001</v>
      </c>
      <c r="J154" s="24">
        <v>0.17</v>
      </c>
      <c r="K154" s="24">
        <v>2.23</v>
      </c>
      <c r="L154" s="24">
        <v>9.24</v>
      </c>
      <c r="M154" s="24">
        <v>3.35</v>
      </c>
      <c r="N154" s="24">
        <v>0.71</v>
      </c>
      <c r="O154" s="37">
        <v>0.55000000000000004</v>
      </c>
      <c r="P154" s="37">
        <f>1.29+0.19</f>
        <v>1.48</v>
      </c>
      <c r="Q154" s="24">
        <f t="shared" si="20"/>
        <v>100.05835799999998</v>
      </c>
      <c r="R154" s="24"/>
      <c r="S154" s="21">
        <f t="shared" si="21"/>
        <v>3.1293085201793724</v>
      </c>
      <c r="T154" s="21">
        <f t="shared" si="22"/>
        <v>3.0193349209083284</v>
      </c>
      <c r="V154" s="3" t="s">
        <v>58</v>
      </c>
      <c r="W154" s="3" t="s">
        <v>58</v>
      </c>
      <c r="X154" s="3" t="s">
        <v>58</v>
      </c>
      <c r="Y154" s="3" t="s">
        <v>58</v>
      </c>
      <c r="Z154" s="3" t="s">
        <v>58</v>
      </c>
      <c r="AA154" s="3" t="s">
        <v>58</v>
      </c>
      <c r="AB154" s="3" t="s">
        <v>58</v>
      </c>
      <c r="AC154" s="3" t="s">
        <v>58</v>
      </c>
      <c r="AD154" s="3" t="s">
        <v>58</v>
      </c>
      <c r="AE154" s="3" t="s">
        <v>58</v>
      </c>
      <c r="AF154" s="3" t="s">
        <v>58</v>
      </c>
      <c r="AG154" s="3" t="s">
        <v>58</v>
      </c>
      <c r="AH154" s="3" t="s">
        <v>58</v>
      </c>
      <c r="AI154" s="3" t="s">
        <v>58</v>
      </c>
      <c r="AJ154" s="3" t="s">
        <v>58</v>
      </c>
      <c r="AK154" s="3" t="s">
        <v>58</v>
      </c>
      <c r="AL154" s="3" t="s">
        <v>58</v>
      </c>
      <c r="AM154" s="3" t="s">
        <v>58</v>
      </c>
      <c r="AN154" s="3" t="s">
        <v>58</v>
      </c>
      <c r="AO154" s="3" t="s">
        <v>58</v>
      </c>
      <c r="AP154" s="3" t="s">
        <v>58</v>
      </c>
      <c r="AQ154" s="3" t="s">
        <v>58</v>
      </c>
      <c r="AR154" s="3" t="s">
        <v>58</v>
      </c>
      <c r="AS154" s="3" t="s">
        <v>58</v>
      </c>
      <c r="AT154" s="3" t="s">
        <v>58</v>
      </c>
      <c r="AU154" s="3" t="s">
        <v>58</v>
      </c>
      <c r="AV154" s="3" t="s">
        <v>58</v>
      </c>
      <c r="AW154" s="3" t="s">
        <v>58</v>
      </c>
      <c r="AX154" s="3" t="s">
        <v>58</v>
      </c>
      <c r="AZ154" s="3" t="s">
        <v>58</v>
      </c>
      <c r="BA154" s="3" t="s">
        <v>58</v>
      </c>
      <c r="BB154" s="3" t="s">
        <v>58</v>
      </c>
      <c r="BC154" s="3" t="s">
        <v>58</v>
      </c>
      <c r="BD154" s="3" t="s">
        <v>58</v>
      </c>
    </row>
    <row r="155" spans="1:56" ht="16" customHeight="1">
      <c r="A155" s="28">
        <v>135</v>
      </c>
      <c r="B155" s="1">
        <v>10</v>
      </c>
      <c r="C155" s="1" t="s">
        <v>117</v>
      </c>
      <c r="D155" s="1" t="s">
        <v>65</v>
      </c>
      <c r="F155" s="24">
        <v>53.53</v>
      </c>
      <c r="G155" s="24">
        <v>0.93</v>
      </c>
      <c r="H155" s="24">
        <v>21.02</v>
      </c>
      <c r="I155" s="24">
        <f>3.9*0.8998+2.88</f>
        <v>6.3892199999999999</v>
      </c>
      <c r="J155" s="24">
        <v>0.12</v>
      </c>
      <c r="K155" s="24">
        <v>2.15</v>
      </c>
      <c r="L155" s="24">
        <v>8.85</v>
      </c>
      <c r="M155" s="24">
        <v>3.21</v>
      </c>
      <c r="N155" s="24">
        <v>0.75</v>
      </c>
      <c r="O155" s="37">
        <v>0.56999999999999995</v>
      </c>
      <c r="P155" s="37">
        <f>1.8+0.75</f>
        <v>2.5499999999999998</v>
      </c>
      <c r="Q155" s="24">
        <f t="shared" si="20"/>
        <v>100.06921999999999</v>
      </c>
      <c r="R155" s="24"/>
      <c r="S155" s="21">
        <f t="shared" si="21"/>
        <v>2.9717302325581394</v>
      </c>
      <c r="T155" s="21">
        <f t="shared" si="22"/>
        <v>3.2899164530255649</v>
      </c>
      <c r="V155" s="3" t="s">
        <v>58</v>
      </c>
      <c r="W155" s="3" t="s">
        <v>58</v>
      </c>
      <c r="X155" s="3" t="s">
        <v>58</v>
      </c>
      <c r="Y155" s="3" t="s">
        <v>58</v>
      </c>
      <c r="Z155" s="3" t="s">
        <v>58</v>
      </c>
      <c r="AA155" s="3" t="s">
        <v>58</v>
      </c>
      <c r="AB155" s="3" t="s">
        <v>58</v>
      </c>
      <c r="AC155" s="3" t="s">
        <v>58</v>
      </c>
      <c r="AD155" s="3" t="s">
        <v>58</v>
      </c>
      <c r="AE155" s="3" t="s">
        <v>58</v>
      </c>
      <c r="AF155" s="3" t="s">
        <v>58</v>
      </c>
      <c r="AG155" s="3" t="s">
        <v>58</v>
      </c>
      <c r="AH155" s="3" t="s">
        <v>58</v>
      </c>
      <c r="AI155" s="3" t="s">
        <v>58</v>
      </c>
      <c r="AJ155" s="3" t="s">
        <v>58</v>
      </c>
      <c r="AK155" s="3" t="s">
        <v>58</v>
      </c>
      <c r="AL155" s="3" t="s">
        <v>58</v>
      </c>
      <c r="AM155" s="3" t="s">
        <v>58</v>
      </c>
      <c r="AN155" s="3" t="s">
        <v>58</v>
      </c>
      <c r="AO155" s="3" t="s">
        <v>58</v>
      </c>
      <c r="AP155" s="3" t="s">
        <v>58</v>
      </c>
      <c r="AQ155" s="3" t="s">
        <v>58</v>
      </c>
      <c r="AR155" s="3" t="s">
        <v>58</v>
      </c>
      <c r="AS155" s="3" t="s">
        <v>58</v>
      </c>
      <c r="AT155" s="3" t="s">
        <v>58</v>
      </c>
      <c r="AU155" s="3" t="s">
        <v>58</v>
      </c>
      <c r="AV155" s="3" t="s">
        <v>58</v>
      </c>
      <c r="AW155" s="3" t="s">
        <v>58</v>
      </c>
      <c r="AX155" s="3" t="s">
        <v>58</v>
      </c>
      <c r="AZ155" s="3" t="s">
        <v>58</v>
      </c>
      <c r="BA155" s="3" t="s">
        <v>58</v>
      </c>
      <c r="BB155" s="3" t="s">
        <v>58</v>
      </c>
      <c r="BC155" s="3" t="s">
        <v>58</v>
      </c>
      <c r="BD155" s="3" t="s">
        <v>58</v>
      </c>
    </row>
    <row r="156" spans="1:56" ht="16" customHeight="1">
      <c r="A156" s="28">
        <v>136</v>
      </c>
      <c r="B156" s="1">
        <v>11</v>
      </c>
      <c r="C156" s="1" t="s">
        <v>117</v>
      </c>
      <c r="D156" s="1" t="s">
        <v>65</v>
      </c>
      <c r="F156" s="24">
        <v>53.65</v>
      </c>
      <c r="G156" s="24">
        <v>0.86</v>
      </c>
      <c r="H156" s="24">
        <v>19.489999999999998</v>
      </c>
      <c r="I156" s="24">
        <f>4.33*0.8998+3.2</f>
        <v>7.0961340000000011</v>
      </c>
      <c r="J156" s="24">
        <v>0.05</v>
      </c>
      <c r="K156" s="24">
        <v>3.06</v>
      </c>
      <c r="L156" s="24">
        <v>7.84</v>
      </c>
      <c r="M156" s="24">
        <v>3.32</v>
      </c>
      <c r="N156" s="24">
        <v>0.74</v>
      </c>
      <c r="O156" s="37">
        <v>1.69</v>
      </c>
      <c r="P156" s="37">
        <f>1.41+0.24</f>
        <v>1.65</v>
      </c>
      <c r="Q156" s="24">
        <f t="shared" si="20"/>
        <v>99.446134000000001</v>
      </c>
      <c r="R156" s="24"/>
      <c r="S156" s="21">
        <f t="shared" si="21"/>
        <v>2.3189980392156864</v>
      </c>
      <c r="T156" s="21">
        <f t="shared" si="22"/>
        <v>2.7465659470353851</v>
      </c>
      <c r="V156" s="3" t="s">
        <v>58</v>
      </c>
      <c r="W156" s="3" t="s">
        <v>58</v>
      </c>
      <c r="X156" s="3" t="s">
        <v>58</v>
      </c>
      <c r="Y156" s="3" t="s">
        <v>58</v>
      </c>
      <c r="Z156" s="3" t="s">
        <v>58</v>
      </c>
      <c r="AA156" s="3" t="s">
        <v>58</v>
      </c>
      <c r="AB156" s="3" t="s">
        <v>58</v>
      </c>
      <c r="AC156" s="3" t="s">
        <v>58</v>
      </c>
      <c r="AD156" s="3" t="s">
        <v>58</v>
      </c>
      <c r="AE156" s="3" t="s">
        <v>58</v>
      </c>
      <c r="AF156" s="3" t="s">
        <v>58</v>
      </c>
      <c r="AG156" s="3" t="s">
        <v>58</v>
      </c>
      <c r="AH156" s="3" t="s">
        <v>58</v>
      </c>
      <c r="AI156" s="3" t="s">
        <v>58</v>
      </c>
      <c r="AJ156" s="3" t="s">
        <v>58</v>
      </c>
      <c r="AK156" s="3" t="s">
        <v>58</v>
      </c>
      <c r="AL156" s="3" t="s">
        <v>58</v>
      </c>
      <c r="AM156" s="3" t="s">
        <v>58</v>
      </c>
      <c r="AN156" s="3" t="s">
        <v>58</v>
      </c>
      <c r="AO156" s="3" t="s">
        <v>58</v>
      </c>
      <c r="AP156" s="3" t="s">
        <v>58</v>
      </c>
      <c r="AQ156" s="3" t="s">
        <v>58</v>
      </c>
      <c r="AR156" s="3" t="s">
        <v>58</v>
      </c>
      <c r="AS156" s="3" t="s">
        <v>58</v>
      </c>
      <c r="AT156" s="3" t="s">
        <v>58</v>
      </c>
      <c r="AU156" s="3" t="s">
        <v>58</v>
      </c>
      <c r="AV156" s="3" t="s">
        <v>58</v>
      </c>
      <c r="AW156" s="3" t="s">
        <v>58</v>
      </c>
      <c r="AX156" s="3" t="s">
        <v>58</v>
      </c>
      <c r="AZ156" s="3" t="s">
        <v>58</v>
      </c>
      <c r="BA156" s="3" t="s">
        <v>58</v>
      </c>
      <c r="BB156" s="3" t="s">
        <v>58</v>
      </c>
      <c r="BC156" s="3" t="s">
        <v>58</v>
      </c>
      <c r="BD156" s="3" t="s">
        <v>58</v>
      </c>
    </row>
    <row r="157" spans="1:56" ht="16" customHeight="1">
      <c r="A157" s="28">
        <v>137</v>
      </c>
      <c r="B157" s="1">
        <v>12</v>
      </c>
      <c r="C157" s="1" t="s">
        <v>117</v>
      </c>
      <c r="D157" s="1" t="s">
        <v>65</v>
      </c>
      <c r="F157" s="24">
        <v>53.74</v>
      </c>
      <c r="G157" s="24">
        <v>0.97</v>
      </c>
      <c r="H157" s="24">
        <v>18.86</v>
      </c>
      <c r="I157" s="24">
        <f>3.45*0.8998+5.36</f>
        <v>8.4643100000000011</v>
      </c>
      <c r="J157" s="24">
        <v>0.17</v>
      </c>
      <c r="K157" s="24">
        <v>3.55</v>
      </c>
      <c r="L157" s="24">
        <v>8.4600000000000009</v>
      </c>
      <c r="M157" s="24">
        <v>3.06</v>
      </c>
      <c r="N157" s="24">
        <v>0.7</v>
      </c>
      <c r="O157" s="37">
        <v>0.75</v>
      </c>
      <c r="P157" s="37">
        <f>0.65+0.24</f>
        <v>0.89</v>
      </c>
      <c r="Q157" s="24">
        <f t="shared" si="20"/>
        <v>99.614309999999989</v>
      </c>
      <c r="R157" s="24"/>
      <c r="S157" s="21">
        <f t="shared" si="21"/>
        <v>2.3843126760563385</v>
      </c>
      <c r="T157" s="21">
        <f t="shared" si="22"/>
        <v>2.2281792609202635</v>
      </c>
      <c r="V157" s="3" t="s">
        <v>58</v>
      </c>
      <c r="W157" s="3" t="s">
        <v>58</v>
      </c>
      <c r="X157" s="3" t="s">
        <v>58</v>
      </c>
      <c r="Y157" s="3" t="s">
        <v>58</v>
      </c>
      <c r="Z157" s="3" t="s">
        <v>58</v>
      </c>
      <c r="AA157" s="3" t="s">
        <v>58</v>
      </c>
      <c r="AB157" s="3" t="s">
        <v>58</v>
      </c>
      <c r="AC157" s="3" t="s">
        <v>58</v>
      </c>
      <c r="AD157" s="3" t="s">
        <v>58</v>
      </c>
      <c r="AE157" s="3" t="s">
        <v>58</v>
      </c>
      <c r="AF157" s="3" t="s">
        <v>58</v>
      </c>
      <c r="AG157" s="3" t="s">
        <v>58</v>
      </c>
      <c r="AH157" s="3" t="s">
        <v>58</v>
      </c>
      <c r="AI157" s="3" t="s">
        <v>58</v>
      </c>
      <c r="AJ157" s="3" t="s">
        <v>58</v>
      </c>
      <c r="AK157" s="3" t="s">
        <v>58</v>
      </c>
      <c r="AL157" s="3" t="s">
        <v>58</v>
      </c>
      <c r="AM157" s="3" t="s">
        <v>58</v>
      </c>
      <c r="AN157" s="3" t="s">
        <v>58</v>
      </c>
      <c r="AO157" s="3" t="s">
        <v>58</v>
      </c>
      <c r="AP157" s="3" t="s">
        <v>58</v>
      </c>
      <c r="AQ157" s="3" t="s">
        <v>58</v>
      </c>
      <c r="AR157" s="3" t="s">
        <v>58</v>
      </c>
      <c r="AS157" s="3" t="s">
        <v>58</v>
      </c>
      <c r="AT157" s="3" t="s">
        <v>58</v>
      </c>
      <c r="AU157" s="3" t="s">
        <v>58</v>
      </c>
      <c r="AV157" s="3" t="s">
        <v>58</v>
      </c>
      <c r="AW157" s="3" t="s">
        <v>58</v>
      </c>
      <c r="AX157" s="3" t="s">
        <v>58</v>
      </c>
      <c r="AZ157" s="3" t="s">
        <v>58</v>
      </c>
      <c r="BA157" s="3" t="s">
        <v>58</v>
      </c>
      <c r="BB157" s="3" t="s">
        <v>58</v>
      </c>
      <c r="BC157" s="3" t="s">
        <v>58</v>
      </c>
      <c r="BD157" s="3" t="s">
        <v>58</v>
      </c>
    </row>
    <row r="158" spans="1:56" ht="16" customHeight="1">
      <c r="A158" s="28">
        <v>138</v>
      </c>
      <c r="B158" s="1">
        <v>13</v>
      </c>
      <c r="C158" s="1" t="s">
        <v>117</v>
      </c>
      <c r="D158" s="1" t="s">
        <v>65</v>
      </c>
      <c r="F158" s="24">
        <v>53.79</v>
      </c>
      <c r="G158" s="24">
        <v>0.9</v>
      </c>
      <c r="H158" s="24">
        <v>18.5</v>
      </c>
      <c r="I158" s="24">
        <f>5.56*0.8998+3</f>
        <v>8.0028879999999987</v>
      </c>
      <c r="J158" s="24">
        <v>0.08</v>
      </c>
      <c r="K158" s="24">
        <v>3.45</v>
      </c>
      <c r="L158" s="24">
        <v>8.65</v>
      </c>
      <c r="M158" s="24">
        <v>3.02</v>
      </c>
      <c r="N158" s="24">
        <v>0.77</v>
      </c>
      <c r="O158" s="37">
        <v>2.06</v>
      </c>
      <c r="P158" s="37">
        <f>0.22+0.24</f>
        <v>0.45999999999999996</v>
      </c>
      <c r="Q158" s="24">
        <f t="shared" si="20"/>
        <v>99.682887999999991</v>
      </c>
      <c r="R158" s="24"/>
      <c r="S158" s="21">
        <f t="shared" si="21"/>
        <v>2.31967768115942</v>
      </c>
      <c r="T158" s="21">
        <f t="shared" si="22"/>
        <v>2.3116654887585586</v>
      </c>
      <c r="V158" s="3" t="s">
        <v>58</v>
      </c>
      <c r="W158" s="3" t="s">
        <v>58</v>
      </c>
      <c r="X158" s="3" t="s">
        <v>58</v>
      </c>
      <c r="Y158" s="3" t="s">
        <v>58</v>
      </c>
      <c r="Z158" s="3" t="s">
        <v>58</v>
      </c>
      <c r="AA158" s="3" t="s">
        <v>58</v>
      </c>
      <c r="AB158" s="3" t="s">
        <v>58</v>
      </c>
      <c r="AC158" s="3" t="s">
        <v>58</v>
      </c>
      <c r="AD158" s="3" t="s">
        <v>58</v>
      </c>
      <c r="AE158" s="3" t="s">
        <v>58</v>
      </c>
      <c r="AF158" s="3" t="s">
        <v>58</v>
      </c>
      <c r="AG158" s="3" t="s">
        <v>58</v>
      </c>
      <c r="AH158" s="3" t="s">
        <v>58</v>
      </c>
      <c r="AI158" s="3" t="s">
        <v>58</v>
      </c>
      <c r="AJ158" s="3" t="s">
        <v>58</v>
      </c>
      <c r="AK158" s="3" t="s">
        <v>58</v>
      </c>
      <c r="AL158" s="3" t="s">
        <v>58</v>
      </c>
      <c r="AM158" s="3" t="s">
        <v>58</v>
      </c>
      <c r="AN158" s="3" t="s">
        <v>58</v>
      </c>
      <c r="AO158" s="3" t="s">
        <v>58</v>
      </c>
      <c r="AP158" s="3" t="s">
        <v>58</v>
      </c>
      <c r="AQ158" s="3" t="s">
        <v>58</v>
      </c>
      <c r="AR158" s="3" t="s">
        <v>58</v>
      </c>
      <c r="AS158" s="3" t="s">
        <v>58</v>
      </c>
      <c r="AT158" s="3" t="s">
        <v>58</v>
      </c>
      <c r="AU158" s="3" t="s">
        <v>58</v>
      </c>
      <c r="AV158" s="3" t="s">
        <v>58</v>
      </c>
      <c r="AW158" s="3" t="s">
        <v>58</v>
      </c>
      <c r="AX158" s="3" t="s">
        <v>58</v>
      </c>
      <c r="AZ158" s="3" t="s">
        <v>58</v>
      </c>
      <c r="BA158" s="3" t="s">
        <v>58</v>
      </c>
      <c r="BB158" s="3" t="s">
        <v>58</v>
      </c>
      <c r="BC158" s="3" t="s">
        <v>58</v>
      </c>
      <c r="BD158" s="3" t="s">
        <v>58</v>
      </c>
    </row>
    <row r="159" spans="1:56" ht="16" customHeight="1">
      <c r="A159" s="28">
        <v>139</v>
      </c>
      <c r="B159" s="1">
        <v>14</v>
      </c>
      <c r="C159" s="1" t="s">
        <v>115</v>
      </c>
      <c r="D159" s="1" t="s">
        <v>65</v>
      </c>
      <c r="F159" s="24">
        <v>52.64</v>
      </c>
      <c r="G159" s="24">
        <v>1.35</v>
      </c>
      <c r="H159" s="24">
        <v>18.489999999999998</v>
      </c>
      <c r="I159" s="24">
        <f>2.56*0.8998+6.41</f>
        <v>8.7134879999999999</v>
      </c>
      <c r="J159" s="24">
        <v>0.26</v>
      </c>
      <c r="K159" s="24">
        <v>3.33</v>
      </c>
      <c r="L159" s="24">
        <v>9.61</v>
      </c>
      <c r="M159" s="24">
        <v>2.63</v>
      </c>
      <c r="N159" s="24">
        <v>0.68</v>
      </c>
      <c r="O159" s="37">
        <v>0.2</v>
      </c>
      <c r="P159" s="37">
        <f>0.57+0.95</f>
        <v>1.52</v>
      </c>
      <c r="Q159" s="24">
        <f t="shared" si="20"/>
        <v>99.423488000000006</v>
      </c>
      <c r="R159" s="24"/>
      <c r="S159" s="21">
        <f t="shared" si="21"/>
        <v>2.6166630630630632</v>
      </c>
      <c r="T159" s="21">
        <f t="shared" si="22"/>
        <v>2.1219975284294876</v>
      </c>
      <c r="V159" s="3" t="s">
        <v>58</v>
      </c>
      <c r="W159" s="3" t="s">
        <v>58</v>
      </c>
      <c r="X159" s="3" t="s">
        <v>58</v>
      </c>
      <c r="Y159" s="3" t="s">
        <v>58</v>
      </c>
      <c r="Z159" s="3" t="s">
        <v>58</v>
      </c>
      <c r="AA159" s="3" t="s">
        <v>58</v>
      </c>
      <c r="AB159" s="3" t="s">
        <v>58</v>
      </c>
      <c r="AC159" s="3" t="s">
        <v>58</v>
      </c>
      <c r="AD159" s="3" t="s">
        <v>58</v>
      </c>
      <c r="AE159" s="3" t="s">
        <v>58</v>
      </c>
      <c r="AF159" s="3" t="s">
        <v>58</v>
      </c>
      <c r="AG159" s="3" t="s">
        <v>58</v>
      </c>
      <c r="AH159" s="3" t="s">
        <v>58</v>
      </c>
      <c r="AI159" s="3" t="s">
        <v>58</v>
      </c>
      <c r="AJ159" s="3" t="s">
        <v>58</v>
      </c>
      <c r="AK159" s="3" t="s">
        <v>58</v>
      </c>
      <c r="AL159" s="3" t="s">
        <v>58</v>
      </c>
      <c r="AM159" s="3" t="s">
        <v>58</v>
      </c>
      <c r="AN159" s="3" t="s">
        <v>58</v>
      </c>
      <c r="AO159" s="3" t="s">
        <v>58</v>
      </c>
      <c r="AP159" s="3" t="s">
        <v>58</v>
      </c>
      <c r="AQ159" s="3" t="s">
        <v>58</v>
      </c>
      <c r="AR159" s="3" t="s">
        <v>58</v>
      </c>
      <c r="AS159" s="3" t="s">
        <v>58</v>
      </c>
      <c r="AT159" s="3" t="s">
        <v>58</v>
      </c>
      <c r="AU159" s="3" t="s">
        <v>58</v>
      </c>
      <c r="AV159" s="3" t="s">
        <v>58</v>
      </c>
      <c r="AW159" s="3" t="s">
        <v>58</v>
      </c>
      <c r="AX159" s="3" t="s">
        <v>58</v>
      </c>
      <c r="AZ159" s="3" t="s">
        <v>58</v>
      </c>
      <c r="BA159" s="3" t="s">
        <v>58</v>
      </c>
      <c r="BB159" s="3" t="s">
        <v>58</v>
      </c>
      <c r="BC159" s="3" t="s">
        <v>58</v>
      </c>
      <c r="BD159" s="3" t="s">
        <v>58</v>
      </c>
    </row>
    <row r="160" spans="1:56" ht="16" customHeight="1">
      <c r="A160" s="28">
        <v>140</v>
      </c>
      <c r="B160" s="1">
        <v>15</v>
      </c>
      <c r="C160" s="1" t="s">
        <v>115</v>
      </c>
      <c r="D160" s="1" t="s">
        <v>135</v>
      </c>
      <c r="F160" s="24">
        <v>67.349999999999994</v>
      </c>
      <c r="G160" s="24">
        <v>0.47</v>
      </c>
      <c r="H160" s="24">
        <v>14.81</v>
      </c>
      <c r="I160" s="24">
        <f>4.25*0.8998+1.91</f>
        <v>5.7341500000000005</v>
      </c>
      <c r="J160" s="24">
        <v>0.1</v>
      </c>
      <c r="K160" s="24">
        <v>0.49</v>
      </c>
      <c r="L160" s="24">
        <v>2.54</v>
      </c>
      <c r="M160" s="24">
        <v>4.33</v>
      </c>
      <c r="N160" s="24">
        <v>1.69</v>
      </c>
      <c r="O160" s="37">
        <v>0.14000000000000001</v>
      </c>
      <c r="P160" s="37">
        <f>0.83+0.69</f>
        <v>1.52</v>
      </c>
      <c r="Q160" s="24">
        <f t="shared" si="20"/>
        <v>99.174149999999983</v>
      </c>
      <c r="R160" s="24"/>
      <c r="S160" s="21">
        <f t="shared" si="21"/>
        <v>11.702346938775511</v>
      </c>
      <c r="T160" s="21">
        <f t="shared" si="22"/>
        <v>2.5827716400861505</v>
      </c>
      <c r="V160" s="3" t="s">
        <v>58</v>
      </c>
      <c r="W160" s="3" t="s">
        <v>58</v>
      </c>
      <c r="X160" s="3" t="s">
        <v>58</v>
      </c>
      <c r="Y160" s="3" t="s">
        <v>58</v>
      </c>
      <c r="Z160" s="3" t="s">
        <v>58</v>
      </c>
      <c r="AA160" s="3" t="s">
        <v>58</v>
      </c>
      <c r="AB160" s="3" t="s">
        <v>58</v>
      </c>
      <c r="AC160" s="3" t="s">
        <v>58</v>
      </c>
      <c r="AD160" s="3" t="s">
        <v>58</v>
      </c>
      <c r="AE160" s="3" t="s">
        <v>58</v>
      </c>
      <c r="AF160" s="3" t="s">
        <v>58</v>
      </c>
      <c r="AG160" s="3" t="s">
        <v>58</v>
      </c>
      <c r="AH160" s="3" t="s">
        <v>58</v>
      </c>
      <c r="AI160" s="3" t="s">
        <v>58</v>
      </c>
      <c r="AJ160" s="3" t="s">
        <v>58</v>
      </c>
      <c r="AK160" s="3" t="s">
        <v>58</v>
      </c>
      <c r="AL160" s="3" t="s">
        <v>58</v>
      </c>
      <c r="AM160" s="3" t="s">
        <v>58</v>
      </c>
      <c r="AN160" s="3" t="s">
        <v>58</v>
      </c>
      <c r="AO160" s="3" t="s">
        <v>58</v>
      </c>
      <c r="AP160" s="3" t="s">
        <v>58</v>
      </c>
      <c r="AQ160" s="3" t="s">
        <v>58</v>
      </c>
      <c r="AR160" s="3" t="s">
        <v>58</v>
      </c>
      <c r="AS160" s="3" t="s">
        <v>58</v>
      </c>
      <c r="AT160" s="3" t="s">
        <v>58</v>
      </c>
      <c r="AU160" s="3" t="s">
        <v>58</v>
      </c>
      <c r="AV160" s="3" t="s">
        <v>58</v>
      </c>
      <c r="AW160" s="3" t="s">
        <v>58</v>
      </c>
      <c r="AX160" s="3" t="s">
        <v>58</v>
      </c>
      <c r="AZ160" s="3" t="s">
        <v>58</v>
      </c>
      <c r="BA160" s="3" t="s">
        <v>58</v>
      </c>
      <c r="BB160" s="3" t="s">
        <v>58</v>
      </c>
      <c r="BC160" s="3" t="s">
        <v>58</v>
      </c>
      <c r="BD160" s="3" t="s">
        <v>58</v>
      </c>
    </row>
    <row r="161" spans="1:56" ht="8" customHeight="1">
      <c r="O161" s="37"/>
      <c r="P161" s="37"/>
      <c r="R161" s="24"/>
      <c r="S161" s="21"/>
      <c r="T161" s="21"/>
      <c r="V161" s="3"/>
      <c r="W161" s="3"/>
      <c r="X161" s="3"/>
      <c r="Y161" s="3"/>
      <c r="Z161" s="3"/>
      <c r="AA161" s="3"/>
      <c r="AB161" s="3"/>
      <c r="AC161" s="3"/>
      <c r="AE161" s="3"/>
      <c r="AF161" s="29"/>
      <c r="AG161" s="29"/>
      <c r="AH161" s="3"/>
      <c r="AI161" s="29"/>
      <c r="AJ161" s="29"/>
      <c r="AK161" s="29"/>
      <c r="AL161" s="29"/>
      <c r="AM161" s="3"/>
      <c r="AN161" s="3"/>
      <c r="AO161" s="3"/>
      <c r="AP161" s="29"/>
      <c r="AQ161" s="29"/>
      <c r="AR161" s="3"/>
      <c r="AS161" s="3"/>
      <c r="AT161" s="3"/>
      <c r="AU161" s="3"/>
      <c r="AV161" s="3"/>
      <c r="AW161" s="3"/>
      <c r="AX161" s="3"/>
      <c r="AZ161" s="3"/>
      <c r="BA161" s="3"/>
      <c r="BB161" s="3"/>
      <c r="BC161" s="3"/>
      <c r="BD161" s="3"/>
    </row>
    <row r="162" spans="1:56" ht="16" customHeight="1">
      <c r="A162" s="1" t="s">
        <v>180</v>
      </c>
      <c r="O162" s="37"/>
      <c r="P162" s="37"/>
      <c r="R162" s="24"/>
      <c r="S162" s="21"/>
      <c r="T162" s="21"/>
      <c r="V162" s="3"/>
      <c r="W162" s="3"/>
      <c r="X162" s="3"/>
      <c r="Y162" s="3"/>
      <c r="Z162" s="3"/>
      <c r="AA162" s="3"/>
      <c r="AB162" s="3"/>
      <c r="AC162" s="3"/>
      <c r="AE162" s="3"/>
      <c r="AF162" s="29"/>
      <c r="AG162" s="29"/>
      <c r="AH162" s="3"/>
      <c r="AI162" s="29"/>
      <c r="AJ162" s="29"/>
      <c r="AK162" s="29"/>
      <c r="AL162" s="29"/>
      <c r="AM162" s="3"/>
      <c r="AN162" s="3"/>
      <c r="AO162" s="3"/>
      <c r="AP162" s="29"/>
      <c r="AQ162" s="29"/>
      <c r="AR162" s="3"/>
      <c r="AS162" s="3"/>
      <c r="AT162" s="3"/>
      <c r="AU162" s="3"/>
      <c r="AV162" s="3"/>
      <c r="AW162" s="3"/>
      <c r="AX162" s="3"/>
      <c r="AZ162" s="3"/>
      <c r="BA162" s="3"/>
      <c r="BB162" s="3"/>
      <c r="BC162" s="3"/>
      <c r="BD162" s="3"/>
    </row>
    <row r="163" spans="1:56" ht="16" customHeight="1">
      <c r="A163" s="28">
        <v>141</v>
      </c>
      <c r="B163" s="1">
        <v>1</v>
      </c>
      <c r="C163" s="1" t="s">
        <v>181</v>
      </c>
      <c r="D163" s="1" t="s">
        <v>57</v>
      </c>
      <c r="F163" s="24">
        <v>50.36</v>
      </c>
      <c r="G163" s="24">
        <v>2.29</v>
      </c>
      <c r="H163" s="24">
        <v>15.78</v>
      </c>
      <c r="I163" s="24">
        <f>1.95*0.8998+10.24</f>
        <v>11.99461</v>
      </c>
      <c r="J163" s="24">
        <v>0.18</v>
      </c>
      <c r="K163" s="24">
        <v>5.84</v>
      </c>
      <c r="L163" s="24">
        <v>9.26</v>
      </c>
      <c r="M163" s="24">
        <v>2.81</v>
      </c>
      <c r="N163" s="24">
        <v>0.17</v>
      </c>
      <c r="O163" s="37">
        <v>0.1</v>
      </c>
      <c r="P163" s="37">
        <f>0.65+0.2</f>
        <v>0.85000000000000009</v>
      </c>
      <c r="Q163" s="24">
        <f t="shared" ref="Q163:Q166" si="23">SUM(F163:O163)</f>
        <v>98.784610000000001</v>
      </c>
      <c r="R163" s="24"/>
      <c r="S163" s="21">
        <f t="shared" ref="S163:S166" si="24">I163/K163</f>
        <v>2.0538715753424657</v>
      </c>
      <c r="T163" s="21">
        <f t="shared" ref="T163:T166" si="25">H163/I163</f>
        <v>1.3155909195880482</v>
      </c>
      <c r="V163" s="3" t="s">
        <v>58</v>
      </c>
      <c r="W163" s="3" t="s">
        <v>58</v>
      </c>
      <c r="X163" s="3" t="s">
        <v>58</v>
      </c>
      <c r="Y163" s="3" t="s">
        <v>58</v>
      </c>
      <c r="Z163" s="3" t="s">
        <v>58</v>
      </c>
      <c r="AA163" s="3" t="s">
        <v>58</v>
      </c>
      <c r="AB163" s="3" t="s">
        <v>58</v>
      </c>
      <c r="AC163" s="3" t="s">
        <v>58</v>
      </c>
      <c r="AD163" s="3" t="s">
        <v>58</v>
      </c>
      <c r="AE163" s="3" t="s">
        <v>58</v>
      </c>
      <c r="AF163" s="3" t="s">
        <v>58</v>
      </c>
      <c r="AG163" s="3" t="s">
        <v>58</v>
      </c>
      <c r="AH163" s="3" t="s">
        <v>58</v>
      </c>
      <c r="AI163" s="3" t="s">
        <v>58</v>
      </c>
      <c r="AJ163" s="3" t="s">
        <v>58</v>
      </c>
      <c r="AK163" s="3" t="s">
        <v>58</v>
      </c>
      <c r="AL163" s="3" t="s">
        <v>58</v>
      </c>
      <c r="AM163" s="3" t="s">
        <v>58</v>
      </c>
      <c r="AN163" s="3" t="s">
        <v>58</v>
      </c>
      <c r="AO163" s="3" t="s">
        <v>58</v>
      </c>
      <c r="AP163" s="3" t="s">
        <v>58</v>
      </c>
      <c r="AQ163" s="3" t="s">
        <v>58</v>
      </c>
      <c r="AR163" s="3" t="s">
        <v>58</v>
      </c>
      <c r="AS163" s="3" t="s">
        <v>58</v>
      </c>
      <c r="AT163" s="3" t="s">
        <v>58</v>
      </c>
      <c r="AU163" s="3" t="s">
        <v>58</v>
      </c>
      <c r="AV163" s="3" t="s">
        <v>58</v>
      </c>
      <c r="AW163" s="3" t="s">
        <v>58</v>
      </c>
      <c r="AX163" s="3" t="s">
        <v>58</v>
      </c>
      <c r="AZ163" s="3" t="s">
        <v>58</v>
      </c>
      <c r="BA163" s="3" t="s">
        <v>58</v>
      </c>
      <c r="BB163" s="3" t="s">
        <v>58</v>
      </c>
      <c r="BC163" s="3" t="s">
        <v>58</v>
      </c>
      <c r="BD163" s="3" t="s">
        <v>58</v>
      </c>
    </row>
    <row r="164" spans="1:56" ht="16" customHeight="1">
      <c r="A164" s="28">
        <v>142</v>
      </c>
      <c r="B164" s="1">
        <v>2</v>
      </c>
      <c r="C164" s="1" t="s">
        <v>181</v>
      </c>
      <c r="D164" s="1" t="s">
        <v>57</v>
      </c>
      <c r="F164" s="24">
        <v>48.43</v>
      </c>
      <c r="G164" s="24">
        <v>2.2999999999999998</v>
      </c>
      <c r="H164" s="24">
        <v>15.39</v>
      </c>
      <c r="I164" s="24">
        <f>3.6*0.8998+9.11</f>
        <v>12.34928</v>
      </c>
      <c r="J164" s="24">
        <v>0.2</v>
      </c>
      <c r="K164" s="24">
        <v>60.06</v>
      </c>
      <c r="L164" s="24">
        <v>9.34</v>
      </c>
      <c r="M164" s="24">
        <v>2.54</v>
      </c>
      <c r="N164" s="24">
        <v>0.22</v>
      </c>
      <c r="O164" s="37">
        <v>0.09</v>
      </c>
      <c r="P164" s="37">
        <f>1.35+1.11</f>
        <v>2.46</v>
      </c>
      <c r="Q164" s="24">
        <f t="shared" si="23"/>
        <v>150.91928000000001</v>
      </c>
      <c r="R164" s="24"/>
      <c r="S164" s="21">
        <f t="shared" si="24"/>
        <v>0.20561571761571762</v>
      </c>
      <c r="T164" s="21">
        <f t="shared" si="25"/>
        <v>1.2462265006542892</v>
      </c>
      <c r="V164" s="3" t="s">
        <v>58</v>
      </c>
      <c r="W164" s="3" t="s">
        <v>58</v>
      </c>
      <c r="X164" s="3" t="s">
        <v>58</v>
      </c>
      <c r="Y164" s="3" t="s">
        <v>58</v>
      </c>
      <c r="Z164" s="3" t="s">
        <v>58</v>
      </c>
      <c r="AA164" s="3" t="s">
        <v>58</v>
      </c>
      <c r="AB164" s="3" t="s">
        <v>58</v>
      </c>
      <c r="AC164" s="3" t="s">
        <v>58</v>
      </c>
      <c r="AD164" s="3" t="s">
        <v>58</v>
      </c>
      <c r="AE164" s="3" t="s">
        <v>58</v>
      </c>
      <c r="AF164" s="3" t="s">
        <v>58</v>
      </c>
      <c r="AG164" s="3" t="s">
        <v>58</v>
      </c>
      <c r="AH164" s="3" t="s">
        <v>58</v>
      </c>
      <c r="AI164" s="3" t="s">
        <v>58</v>
      </c>
      <c r="AJ164" s="3" t="s">
        <v>58</v>
      </c>
      <c r="AK164" s="3" t="s">
        <v>58</v>
      </c>
      <c r="AL164" s="3" t="s">
        <v>58</v>
      </c>
      <c r="AM164" s="3" t="s">
        <v>58</v>
      </c>
      <c r="AN164" s="3" t="s">
        <v>58</v>
      </c>
      <c r="AO164" s="3" t="s">
        <v>58</v>
      </c>
      <c r="AP164" s="3" t="s">
        <v>58</v>
      </c>
      <c r="AQ164" s="3" t="s">
        <v>58</v>
      </c>
      <c r="AR164" s="3" t="s">
        <v>58</v>
      </c>
      <c r="AS164" s="3" t="s">
        <v>58</v>
      </c>
      <c r="AT164" s="3" t="s">
        <v>58</v>
      </c>
      <c r="AU164" s="3" t="s">
        <v>58</v>
      </c>
      <c r="AV164" s="3" t="s">
        <v>58</v>
      </c>
      <c r="AW164" s="3" t="s">
        <v>58</v>
      </c>
      <c r="AX164" s="3" t="s">
        <v>58</v>
      </c>
      <c r="AZ164" s="3" t="s">
        <v>58</v>
      </c>
      <c r="BA164" s="3" t="s">
        <v>58</v>
      </c>
      <c r="BB164" s="3" t="s">
        <v>58</v>
      </c>
      <c r="BC164" s="3" t="s">
        <v>58</v>
      </c>
      <c r="BD164" s="3" t="s">
        <v>58</v>
      </c>
    </row>
    <row r="165" spans="1:56" ht="16" customHeight="1">
      <c r="A165" s="28">
        <v>143</v>
      </c>
      <c r="B165" s="1">
        <v>3</v>
      </c>
      <c r="C165" s="1" t="s">
        <v>181</v>
      </c>
      <c r="D165" s="1" t="s">
        <v>57</v>
      </c>
      <c r="F165" s="24">
        <v>51.07</v>
      </c>
      <c r="G165" s="24">
        <v>1.07</v>
      </c>
      <c r="H165" s="24">
        <v>16.52</v>
      </c>
      <c r="I165" s="24">
        <f>2.23*0.8998+8.36</f>
        <v>10.366553999999999</v>
      </c>
      <c r="J165" s="24">
        <v>0.09</v>
      </c>
      <c r="K165" s="24">
        <v>6.42</v>
      </c>
      <c r="L165" s="24">
        <v>10.81</v>
      </c>
      <c r="M165" s="24">
        <v>1.65</v>
      </c>
      <c r="N165" s="24">
        <v>0.2</v>
      </c>
      <c r="O165" s="37">
        <v>0.1</v>
      </c>
      <c r="P165" s="37">
        <f>0.82+0.62</f>
        <v>1.44</v>
      </c>
      <c r="Q165" s="24">
        <f t="shared" si="23"/>
        <v>98.296554</v>
      </c>
      <c r="R165" s="24"/>
      <c r="S165" s="21">
        <f t="shared" si="24"/>
        <v>1.6147280373831774</v>
      </c>
      <c r="T165" s="21">
        <f t="shared" si="25"/>
        <v>1.593586451196801</v>
      </c>
      <c r="V165" s="3" t="s">
        <v>58</v>
      </c>
      <c r="W165" s="3" t="s">
        <v>58</v>
      </c>
      <c r="X165" s="3" t="s">
        <v>58</v>
      </c>
      <c r="Y165" s="3" t="s">
        <v>58</v>
      </c>
      <c r="Z165" s="3" t="s">
        <v>58</v>
      </c>
      <c r="AA165" s="3" t="s">
        <v>58</v>
      </c>
      <c r="AB165" s="3" t="s">
        <v>58</v>
      </c>
      <c r="AC165" s="3" t="s">
        <v>58</v>
      </c>
      <c r="AD165" s="3" t="s">
        <v>58</v>
      </c>
      <c r="AE165" s="3" t="s">
        <v>58</v>
      </c>
      <c r="AF165" s="3" t="s">
        <v>58</v>
      </c>
      <c r="AG165" s="3" t="s">
        <v>58</v>
      </c>
      <c r="AH165" s="3" t="s">
        <v>58</v>
      </c>
      <c r="AI165" s="3" t="s">
        <v>58</v>
      </c>
      <c r="AJ165" s="3" t="s">
        <v>58</v>
      </c>
      <c r="AK165" s="3" t="s">
        <v>58</v>
      </c>
      <c r="AL165" s="3" t="s">
        <v>58</v>
      </c>
      <c r="AM165" s="3" t="s">
        <v>58</v>
      </c>
      <c r="AN165" s="3" t="s">
        <v>58</v>
      </c>
      <c r="AO165" s="3" t="s">
        <v>58</v>
      </c>
      <c r="AP165" s="3" t="s">
        <v>58</v>
      </c>
      <c r="AQ165" s="3" t="s">
        <v>58</v>
      </c>
      <c r="AR165" s="3" t="s">
        <v>58</v>
      </c>
      <c r="AS165" s="3" t="s">
        <v>58</v>
      </c>
      <c r="AT165" s="3" t="s">
        <v>58</v>
      </c>
      <c r="AU165" s="3" t="s">
        <v>58</v>
      </c>
      <c r="AV165" s="3" t="s">
        <v>58</v>
      </c>
      <c r="AW165" s="3" t="s">
        <v>58</v>
      </c>
      <c r="AX165" s="3" t="s">
        <v>58</v>
      </c>
      <c r="AZ165" s="3" t="s">
        <v>58</v>
      </c>
      <c r="BA165" s="3" t="s">
        <v>58</v>
      </c>
      <c r="BB165" s="3" t="s">
        <v>58</v>
      </c>
      <c r="BC165" s="3" t="s">
        <v>58</v>
      </c>
      <c r="BD165" s="3" t="s">
        <v>58</v>
      </c>
    </row>
    <row r="166" spans="1:56" ht="16" customHeight="1">
      <c r="A166" s="28">
        <v>144</v>
      </c>
      <c r="B166" s="1">
        <v>4</v>
      </c>
      <c r="C166" s="1" t="s">
        <v>181</v>
      </c>
      <c r="D166" s="1" t="s">
        <v>57</v>
      </c>
      <c r="F166" s="24">
        <v>49.86</v>
      </c>
      <c r="G166" s="24">
        <v>2.4300000000000002</v>
      </c>
      <c r="H166" s="24">
        <v>15.11</v>
      </c>
      <c r="I166" s="24">
        <f>3.66*0.8998+7.82</f>
        <v>11.113268000000001</v>
      </c>
      <c r="J166" s="24">
        <v>0.17</v>
      </c>
      <c r="K166" s="24">
        <v>6</v>
      </c>
      <c r="L166" s="24">
        <v>10.34</v>
      </c>
      <c r="M166" s="24">
        <v>2.0499999999999998</v>
      </c>
      <c r="N166" s="24">
        <v>0.26</v>
      </c>
      <c r="O166" s="37">
        <v>0.27</v>
      </c>
      <c r="P166" s="37">
        <f>1.87+0.65</f>
        <v>2.52</v>
      </c>
      <c r="Q166" s="24">
        <f t="shared" si="23"/>
        <v>97.603268000000014</v>
      </c>
      <c r="R166" s="24"/>
      <c r="S166" s="21">
        <f t="shared" si="24"/>
        <v>1.8522113333333337</v>
      </c>
      <c r="T166" s="21">
        <f t="shared" si="25"/>
        <v>1.359636067446587</v>
      </c>
      <c r="V166" s="3" t="s">
        <v>58</v>
      </c>
      <c r="W166" s="3" t="s">
        <v>58</v>
      </c>
      <c r="X166" s="3" t="s">
        <v>58</v>
      </c>
      <c r="Y166" s="3" t="s">
        <v>58</v>
      </c>
      <c r="Z166" s="3" t="s">
        <v>58</v>
      </c>
      <c r="AA166" s="3" t="s">
        <v>58</v>
      </c>
      <c r="AB166" s="3" t="s">
        <v>58</v>
      </c>
      <c r="AC166" s="3" t="s">
        <v>58</v>
      </c>
      <c r="AD166" s="3" t="s">
        <v>58</v>
      </c>
      <c r="AE166" s="3" t="s">
        <v>58</v>
      </c>
      <c r="AF166" s="3" t="s">
        <v>58</v>
      </c>
      <c r="AG166" s="3" t="s">
        <v>58</v>
      </c>
      <c r="AH166" s="3" t="s">
        <v>58</v>
      </c>
      <c r="AI166" s="3" t="s">
        <v>58</v>
      </c>
      <c r="AJ166" s="3" t="s">
        <v>58</v>
      </c>
      <c r="AK166" s="3" t="s">
        <v>58</v>
      </c>
      <c r="AL166" s="3" t="s">
        <v>58</v>
      </c>
      <c r="AM166" s="3" t="s">
        <v>58</v>
      </c>
      <c r="AN166" s="3" t="s">
        <v>58</v>
      </c>
      <c r="AO166" s="3" t="s">
        <v>58</v>
      </c>
      <c r="AP166" s="3" t="s">
        <v>58</v>
      </c>
      <c r="AQ166" s="3" t="s">
        <v>58</v>
      </c>
      <c r="AR166" s="3" t="s">
        <v>58</v>
      </c>
      <c r="AS166" s="3" t="s">
        <v>58</v>
      </c>
      <c r="AT166" s="3" t="s">
        <v>58</v>
      </c>
      <c r="AU166" s="3" t="s">
        <v>58</v>
      </c>
      <c r="AV166" s="3" t="s">
        <v>58</v>
      </c>
      <c r="AW166" s="3" t="s">
        <v>58</v>
      </c>
      <c r="AX166" s="3" t="s">
        <v>58</v>
      </c>
      <c r="AZ166" s="3" t="s">
        <v>58</v>
      </c>
      <c r="BA166" s="3" t="s">
        <v>58</v>
      </c>
      <c r="BB166" s="3" t="s">
        <v>58</v>
      </c>
      <c r="BC166" s="3" t="s">
        <v>58</v>
      </c>
      <c r="BD166" s="3" t="s">
        <v>58</v>
      </c>
    </row>
    <row r="167" spans="1:56" ht="8" customHeight="1">
      <c r="F167" s="24"/>
      <c r="G167" s="24"/>
      <c r="H167" s="24"/>
      <c r="I167" s="24"/>
      <c r="J167" s="24"/>
      <c r="K167" s="24"/>
      <c r="L167" s="24"/>
      <c r="M167" s="24"/>
      <c r="N167" s="24"/>
      <c r="O167" s="37"/>
      <c r="P167" s="37"/>
      <c r="Q167" s="24"/>
      <c r="R167" s="24"/>
      <c r="S167" s="21"/>
      <c r="T167" s="21"/>
      <c r="V167" s="3"/>
      <c r="W167" s="3"/>
      <c r="X167" s="3"/>
      <c r="Y167" s="3"/>
      <c r="Z167" s="3"/>
      <c r="AA167" s="3"/>
      <c r="AB167" s="3"/>
      <c r="AC167" s="3"/>
      <c r="AE167" s="3"/>
      <c r="AF167" s="3"/>
      <c r="AG167" s="3"/>
      <c r="AH167" s="3"/>
      <c r="AI167" s="3"/>
      <c r="AJ167" s="3"/>
      <c r="AK167" s="3"/>
      <c r="AL167" s="3"/>
      <c r="AM167" s="3"/>
      <c r="AN167" s="3"/>
      <c r="AO167" s="3"/>
      <c r="AP167" s="3"/>
      <c r="AQ167" s="3"/>
      <c r="AR167" s="3"/>
      <c r="AS167" s="3"/>
      <c r="AT167" s="3"/>
      <c r="AU167" s="3"/>
      <c r="AV167" s="3"/>
      <c r="AW167" s="3"/>
      <c r="AX167" s="3"/>
      <c r="AZ167" s="3"/>
      <c r="BA167" s="3"/>
      <c r="BB167" s="3"/>
      <c r="BC167" s="3"/>
      <c r="BD167" s="3"/>
    </row>
    <row r="168" spans="1:56" ht="16" customHeight="1">
      <c r="A168" s="1" t="s">
        <v>182</v>
      </c>
      <c r="F168" s="24"/>
      <c r="G168" s="24"/>
      <c r="H168" s="24"/>
      <c r="I168" s="24"/>
      <c r="J168" s="24"/>
      <c r="K168" s="24"/>
      <c r="L168" s="24"/>
      <c r="M168" s="24"/>
      <c r="N168" s="24"/>
      <c r="O168" s="37"/>
      <c r="P168" s="37"/>
      <c r="Q168" s="24"/>
      <c r="R168" s="24"/>
      <c r="S168" s="21"/>
      <c r="T168" s="21"/>
      <c r="V168" s="3"/>
      <c r="W168" s="3"/>
      <c r="X168" s="3"/>
      <c r="Y168" s="3"/>
      <c r="Z168" s="3"/>
      <c r="AA168" s="3"/>
      <c r="AB168" s="3"/>
      <c r="AC168" s="3"/>
      <c r="AE168" s="3"/>
      <c r="AF168" s="3"/>
      <c r="AG168" s="3"/>
      <c r="AH168" s="3"/>
      <c r="AI168" s="3"/>
      <c r="AJ168" s="3"/>
      <c r="AK168" s="3"/>
      <c r="AL168" s="3"/>
      <c r="AM168" s="3"/>
      <c r="AN168" s="3"/>
      <c r="AO168" s="3"/>
      <c r="AP168" s="3"/>
      <c r="AQ168" s="3"/>
      <c r="AR168" s="3"/>
      <c r="AS168" s="3"/>
      <c r="AT168" s="3"/>
      <c r="AU168" s="3"/>
      <c r="AV168" s="3"/>
      <c r="AW168" s="3"/>
      <c r="AX168" s="3"/>
      <c r="AZ168" s="3"/>
      <c r="BA168" s="3"/>
      <c r="BB168" s="3"/>
      <c r="BC168" s="3"/>
      <c r="BD168" s="3"/>
    </row>
    <row r="169" spans="1:56" ht="16" customHeight="1">
      <c r="A169" s="28">
        <v>145</v>
      </c>
      <c r="B169" s="1" t="s">
        <v>183</v>
      </c>
      <c r="C169" s="1" t="s">
        <v>184</v>
      </c>
      <c r="D169" s="1" t="s">
        <v>65</v>
      </c>
      <c r="F169" s="24">
        <v>52.28</v>
      </c>
      <c r="G169" s="24">
        <v>0.74</v>
      </c>
      <c r="H169" s="24">
        <v>17.760000000000002</v>
      </c>
      <c r="I169" s="24">
        <v>8.7200000000000006</v>
      </c>
      <c r="J169" s="24">
        <v>0.19</v>
      </c>
      <c r="K169" s="24">
        <v>5.56</v>
      </c>
      <c r="L169" s="24">
        <v>8.77</v>
      </c>
      <c r="M169" s="24">
        <v>2.63</v>
      </c>
      <c r="N169" s="24">
        <v>0.45</v>
      </c>
      <c r="O169" s="37">
        <v>0.21</v>
      </c>
      <c r="P169" s="37">
        <v>2.0699999999999998</v>
      </c>
      <c r="Q169" s="24">
        <v>99.38</v>
      </c>
      <c r="R169" s="24"/>
      <c r="S169" s="21">
        <f t="shared" ref="S169:S170" si="26">I169/K169</f>
        <v>1.5683453237410074</v>
      </c>
      <c r="T169" s="21">
        <f t="shared" ref="T169:T170" si="27">H169/I169</f>
        <v>2.0366972477064222</v>
      </c>
      <c r="V169" s="22">
        <v>192.94</v>
      </c>
      <c r="W169" s="3" t="s">
        <v>58</v>
      </c>
      <c r="X169" s="3" t="s">
        <v>58</v>
      </c>
      <c r="Y169" s="22">
        <v>8.5399999999999991</v>
      </c>
      <c r="Z169" s="22">
        <v>348.26</v>
      </c>
      <c r="AA169" s="22">
        <v>20.55</v>
      </c>
      <c r="AB169" s="22">
        <v>74.400000000000006</v>
      </c>
      <c r="AC169" s="22">
        <v>5.12</v>
      </c>
      <c r="AD169" s="22">
        <v>0.68119083075131004</v>
      </c>
      <c r="AE169" s="22">
        <v>159.91042704684108</v>
      </c>
      <c r="AF169" s="22">
        <v>8.3426058464920541</v>
      </c>
      <c r="AG169" s="22">
        <v>18.83863620699778</v>
      </c>
      <c r="AH169" s="22">
        <v>2.5359952698938195</v>
      </c>
      <c r="AI169" s="22">
        <v>11.033244730322858</v>
      </c>
      <c r="AJ169" s="22">
        <v>2.7773596737048973</v>
      </c>
      <c r="AK169" s="22">
        <v>0.94863223683828612</v>
      </c>
      <c r="AL169" s="22">
        <v>3.1083466978901284</v>
      </c>
      <c r="AM169" s="22">
        <v>0.51844661584201246</v>
      </c>
      <c r="AN169" s="22">
        <v>3.2194801537131106</v>
      </c>
      <c r="AO169" s="22">
        <v>0.68739745716599321</v>
      </c>
      <c r="AP169" s="22">
        <v>2.0756113471160353</v>
      </c>
      <c r="AQ169" s="3" t="s">
        <v>58</v>
      </c>
      <c r="AR169" s="22">
        <v>2.0167684978848399</v>
      </c>
      <c r="AS169" s="22">
        <v>0.31215429788262622</v>
      </c>
      <c r="AT169" s="23">
        <v>1.9060934834018828</v>
      </c>
      <c r="AU169" s="22">
        <v>0.30380328021241843</v>
      </c>
      <c r="AV169" s="22">
        <v>5.1960280104323813</v>
      </c>
      <c r="AW169" s="22">
        <v>0.79595488201542985</v>
      </c>
      <c r="AX169" s="22">
        <v>0.23283902558840811</v>
      </c>
      <c r="AZ169" s="3"/>
      <c r="BA169" s="3"/>
      <c r="BB169" s="3"/>
      <c r="BC169" s="3"/>
      <c r="BD169" s="3"/>
    </row>
    <row r="170" spans="1:56" ht="16" customHeight="1">
      <c r="A170" s="28">
        <v>146</v>
      </c>
      <c r="B170" s="1" t="s">
        <v>185</v>
      </c>
      <c r="C170" s="1" t="s">
        <v>184</v>
      </c>
      <c r="D170" s="1" t="s">
        <v>57</v>
      </c>
      <c r="F170" s="24">
        <v>49.61</v>
      </c>
      <c r="G170" s="24">
        <v>0.93</v>
      </c>
      <c r="H170" s="24">
        <v>17.97</v>
      </c>
      <c r="I170" s="24">
        <v>8.0500000000000007</v>
      </c>
      <c r="J170" s="24">
        <v>0.18</v>
      </c>
      <c r="K170" s="24">
        <v>6.37</v>
      </c>
      <c r="L170" s="24">
        <v>11.78</v>
      </c>
      <c r="M170" s="24">
        <v>2.2000000000000002</v>
      </c>
      <c r="N170" s="24">
        <v>0.31</v>
      </c>
      <c r="O170" s="37">
        <v>0.13</v>
      </c>
      <c r="P170" s="37">
        <v>1.64</v>
      </c>
      <c r="Q170" s="24">
        <v>99.15</v>
      </c>
      <c r="R170" s="24"/>
      <c r="S170" s="21">
        <f t="shared" si="26"/>
        <v>1.2637362637362639</v>
      </c>
      <c r="T170" s="21">
        <f t="shared" si="27"/>
        <v>2.2322981366459622</v>
      </c>
      <c r="V170" s="22">
        <v>300.07</v>
      </c>
      <c r="W170" s="3" t="s">
        <v>58</v>
      </c>
      <c r="X170" s="3" t="s">
        <v>58</v>
      </c>
      <c r="Y170" s="22">
        <v>5.16</v>
      </c>
      <c r="Z170" s="22">
        <v>295.45</v>
      </c>
      <c r="AA170" s="22">
        <v>22.4</v>
      </c>
      <c r="AB170" s="22">
        <v>57.74</v>
      </c>
      <c r="AC170" s="22">
        <v>3.82</v>
      </c>
      <c r="AD170" s="22">
        <v>0.49813149087742303</v>
      </c>
      <c r="AE170" s="22">
        <v>105.27696592800299</v>
      </c>
      <c r="AF170" s="22">
        <v>5.6727839216887483</v>
      </c>
      <c r="AG170" s="22">
        <v>13.586031075201817</v>
      </c>
      <c r="AH170" s="22">
        <v>1.9399827569099972</v>
      </c>
      <c r="AI170" s="22">
        <v>9.1996475839354321</v>
      </c>
      <c r="AJ170" s="22">
        <v>2.5774342757415352</v>
      </c>
      <c r="AK170" s="22">
        <v>0.90952628257727608</v>
      </c>
      <c r="AL170" s="22">
        <v>3.205846865530821</v>
      </c>
      <c r="AM170" s="22">
        <v>0.55350013761877304</v>
      </c>
      <c r="AN170" s="22">
        <v>3.5958489994434166</v>
      </c>
      <c r="AO170" s="22">
        <v>0.77370869863367375</v>
      </c>
      <c r="AP170" s="22">
        <v>2.2560870417606989</v>
      </c>
      <c r="AQ170" s="3" t="s">
        <v>58</v>
      </c>
      <c r="AR170" s="22">
        <v>2.0921019855501011</v>
      </c>
      <c r="AS170" s="22">
        <v>0.32526476587095499</v>
      </c>
      <c r="AT170" s="23">
        <v>1.5828075248573392</v>
      </c>
      <c r="AU170" s="22">
        <v>0.24095713067905983</v>
      </c>
      <c r="AV170" s="22">
        <v>3.2838566329875882</v>
      </c>
      <c r="AW170" s="22">
        <v>0.52131513042205524</v>
      </c>
      <c r="AX170" s="22">
        <v>0.15801243003894933</v>
      </c>
      <c r="AZ170" s="3"/>
      <c r="BA170" s="3"/>
      <c r="BB170" s="3"/>
      <c r="BC170" s="3"/>
      <c r="BD170" s="3"/>
    </row>
    <row r="171" spans="1:56" ht="8" customHeight="1">
      <c r="A171" s="38"/>
      <c r="B171" s="39"/>
      <c r="C171" s="39"/>
      <c r="D171" s="39"/>
      <c r="E171" s="40"/>
      <c r="F171" s="40"/>
      <c r="G171" s="40"/>
      <c r="H171" s="40"/>
      <c r="I171" s="40"/>
      <c r="J171" s="40"/>
      <c r="K171" s="40"/>
      <c r="L171" s="40"/>
      <c r="M171" s="40"/>
      <c r="N171" s="40"/>
      <c r="O171" s="40"/>
      <c r="P171" s="40"/>
      <c r="Q171" s="40"/>
      <c r="R171" s="40"/>
      <c r="S171" s="40"/>
      <c r="T171" s="40"/>
      <c r="U171" s="40"/>
      <c r="V171" s="40"/>
      <c r="W171" s="40"/>
      <c r="X171" s="41"/>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row>
    <row r="172" spans="1:56" ht="16" customHeight="1">
      <c r="X172" s="36"/>
      <c r="AD172" s="2"/>
    </row>
    <row r="173" spans="1:56" ht="16" customHeight="1">
      <c r="A173" s="1" t="s">
        <v>186</v>
      </c>
      <c r="X173" s="36"/>
      <c r="AD173" s="2"/>
    </row>
    <row r="174" spans="1:56" ht="16" customHeight="1">
      <c r="B174" s="1" t="s">
        <v>187</v>
      </c>
      <c r="X174" s="36"/>
      <c r="AD174" s="2"/>
    </row>
    <row r="175" spans="1:56" ht="16" customHeight="1">
      <c r="B175" s="1" t="s">
        <v>188</v>
      </c>
      <c r="X175" s="36"/>
      <c r="AD175" s="2"/>
    </row>
    <row r="176" spans="1:56" ht="16" customHeight="1">
      <c r="B176" s="1" t="s">
        <v>189</v>
      </c>
      <c r="X176" s="36"/>
      <c r="AD176" s="2"/>
    </row>
    <row r="177" spans="2:30" ht="16" customHeight="1">
      <c r="B177" s="1" t="s">
        <v>190</v>
      </c>
      <c r="X177" s="36"/>
      <c r="AD177" s="2"/>
    </row>
    <row r="178" spans="2:30" ht="16" customHeight="1">
      <c r="B178" s="1" t="s">
        <v>191</v>
      </c>
      <c r="AD178" s="2"/>
    </row>
    <row r="179" spans="2:30" ht="16" customHeight="1">
      <c r="B179" s="1" t="s">
        <v>192</v>
      </c>
      <c r="AD179" s="2"/>
    </row>
    <row r="180" spans="2:30" ht="16" customHeight="1">
      <c r="B180" s="1" t="s">
        <v>193</v>
      </c>
      <c r="AD180" s="2"/>
    </row>
    <row r="181" spans="2:30" ht="16" customHeight="1">
      <c r="B181" s="1" t="s">
        <v>194</v>
      </c>
      <c r="AD181" s="2"/>
    </row>
    <row r="182" spans="2:30" ht="16" customHeight="1">
      <c r="B182" s="1" t="s">
        <v>195</v>
      </c>
      <c r="AD182" s="2"/>
    </row>
    <row r="183" spans="2:30" ht="16" customHeight="1">
      <c r="B183" s="1" t="s">
        <v>196</v>
      </c>
      <c r="AD183" s="2"/>
    </row>
    <row r="184" spans="2:30" ht="16" customHeight="1">
      <c r="B184" s="1" t="s">
        <v>197</v>
      </c>
      <c r="AD184" s="2"/>
    </row>
    <row r="185" spans="2:30" ht="16" customHeight="1">
      <c r="B185" s="1" t="s">
        <v>198</v>
      </c>
      <c r="AD185" s="2"/>
    </row>
    <row r="186" spans="2:30" ht="16" customHeight="1">
      <c r="B186" s="1" t="s">
        <v>199</v>
      </c>
      <c r="AD186" s="2"/>
    </row>
    <row r="187" spans="2:30" ht="16" customHeight="1">
      <c r="B187" s="1" t="s">
        <v>200</v>
      </c>
      <c r="AD187" s="2"/>
    </row>
    <row r="188" spans="2:30" ht="16" customHeight="1">
      <c r="AD188" s="2"/>
    </row>
    <row r="189" spans="2:30" ht="16" customHeight="1">
      <c r="AD189" s="2"/>
    </row>
    <row r="190" spans="2:30" ht="16" customHeight="1">
      <c r="AD190" s="2"/>
    </row>
    <row r="191" spans="2:30" ht="16" customHeight="1">
      <c r="AD191" s="2"/>
    </row>
    <row r="192" spans="2:30" ht="16" customHeight="1">
      <c r="AD192" s="2"/>
    </row>
    <row r="193" spans="30:30" ht="16" customHeight="1">
      <c r="AD193" s="2"/>
    </row>
    <row r="194" spans="30:30" ht="16" customHeight="1">
      <c r="AD194" s="2"/>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地質学会事務局</dc:creator>
  <cp:lastModifiedBy>地質学会事務局</cp:lastModifiedBy>
  <dcterms:created xsi:type="dcterms:W3CDTF">2023-03-14T04:55:39Z</dcterms:created>
  <dcterms:modified xsi:type="dcterms:W3CDTF">2023-03-17T07:36:35Z</dcterms:modified>
</cp:coreProperties>
</file>