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nokazuhiko/Downloads/"/>
    </mc:Choice>
  </mc:AlternateContent>
  <xr:revisionPtr revIDLastSave="0" documentId="8_{BD57C7B3-8810-2644-BB42-0F17EB32A00E}" xr6:coauthVersionLast="47" xr6:coauthVersionMax="47" xr10:uidLastSave="{00000000-0000-0000-0000-000000000000}"/>
  <bookViews>
    <workbookView xWindow="0" yWindow="460" windowWidth="27320" windowHeight="14900" activeTab="1" xr2:uid="{2D36688A-61FB-6E49-BA3B-A6322A823B42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4" i="2"/>
  <c r="F16" i="2"/>
  <c r="F3" i="2"/>
  <c r="K14" i="1"/>
  <c r="K13" i="1"/>
  <c r="J13" i="1"/>
  <c r="J3" i="1"/>
  <c r="E22" i="1"/>
  <c r="F21" i="1"/>
  <c r="E21" i="1"/>
  <c r="F14" i="1"/>
  <c r="F17" i="1"/>
  <c r="F13" i="1"/>
  <c r="F9" i="1"/>
  <c r="F7" i="1"/>
  <c r="F5" i="1"/>
  <c r="F4" i="1"/>
  <c r="G10" i="1"/>
  <c r="G5" i="1"/>
  <c r="J5" i="1"/>
  <c r="G16" i="1"/>
  <c r="G14" i="1"/>
  <c r="J14" i="1"/>
  <c r="C24" i="1"/>
  <c r="B24" i="1"/>
  <c r="J10" i="1"/>
  <c r="K5" i="1"/>
  <c r="G4" i="1"/>
  <c r="J4" i="1"/>
  <c r="K3" i="1"/>
  <c r="K10" i="1"/>
  <c r="K4" i="1"/>
</calcChain>
</file>

<file path=xl/sharedStrings.xml><?xml version="1.0" encoding="utf-8"?>
<sst xmlns="http://schemas.openxmlformats.org/spreadsheetml/2006/main" count="110" uniqueCount="64">
  <si>
    <t>Moeshima Shell Bed</t>
    <phoneticPr fontId="1"/>
  </si>
  <si>
    <t>Upper</t>
    <phoneticPr fontId="1"/>
  </si>
  <si>
    <t>Silt</t>
    <phoneticPr fontId="1"/>
  </si>
  <si>
    <t>Sz-12</t>
    <phoneticPr fontId="1"/>
  </si>
  <si>
    <t xml:space="preserve">Lower to Middle </t>
    <phoneticPr fontId="1"/>
  </si>
  <si>
    <t>Sz-13</t>
    <phoneticPr fontId="1"/>
  </si>
  <si>
    <t>Silt and others</t>
    <phoneticPr fontId="1"/>
  </si>
  <si>
    <t>Shinjima Pumice</t>
    <phoneticPr fontId="1"/>
  </si>
  <si>
    <t>Wakamiko-Shinjima Pumice</t>
    <phoneticPr fontId="1"/>
  </si>
  <si>
    <t>Aira FCS Bed</t>
    <phoneticPr fontId="1"/>
  </si>
  <si>
    <t>Southern               Shinjima Pumice</t>
    <phoneticPr fontId="1"/>
  </si>
  <si>
    <t>Lower                    Shinjima Silt Bed</t>
    <phoneticPr fontId="1"/>
  </si>
  <si>
    <t>Upper                  Shinjima Silt Bed</t>
    <phoneticPr fontId="1"/>
  </si>
  <si>
    <t>Wakamiko-Shinjima Pumice Breccia</t>
    <phoneticPr fontId="1"/>
  </si>
  <si>
    <t>Lower                                       Aira Clastic Bed</t>
    <phoneticPr fontId="1"/>
  </si>
  <si>
    <t>Pumice and ash</t>
  </si>
  <si>
    <t>Pumice and ash</t>
    <phoneticPr fontId="1"/>
  </si>
  <si>
    <t>Silt, sand and others</t>
    <phoneticPr fontId="1"/>
  </si>
  <si>
    <t>Silt and minor sand</t>
    <phoneticPr fontId="1"/>
  </si>
  <si>
    <t>Tuffaceous sediments with tephra layers</t>
    <phoneticPr fontId="1"/>
  </si>
  <si>
    <t>Tuffaceous and diatomaceous sediments with tephra layers</t>
    <phoneticPr fontId="1"/>
  </si>
  <si>
    <t>Age (cal ka BP)</t>
    <phoneticPr fontId="1"/>
  </si>
  <si>
    <t>2 &gt;</t>
    <phoneticPr fontId="1"/>
  </si>
  <si>
    <t>8–2</t>
    <phoneticPr fontId="1"/>
  </si>
  <si>
    <t>14–13 ?</t>
    <phoneticPr fontId="1"/>
  </si>
  <si>
    <t>19 ?</t>
    <phoneticPr fontId="1"/>
  </si>
  <si>
    <t>30                      (26–19 ?)</t>
    <phoneticPr fontId="1"/>
  </si>
  <si>
    <t>&gt;2</t>
    <phoneticPr fontId="1"/>
  </si>
  <si>
    <t>Geologic Unit</t>
    <phoneticPr fontId="1"/>
  </si>
  <si>
    <t>Upper                              Aira Clastic Bed</t>
    <phoneticPr fontId="1"/>
  </si>
  <si>
    <t>?</t>
    <phoneticPr fontId="1"/>
  </si>
  <si>
    <t>Water depth WD (m)</t>
    <phoneticPr fontId="1"/>
  </si>
  <si>
    <t>Tectoic subsidence T (m)</t>
    <phoneticPr fontId="1"/>
  </si>
  <si>
    <r>
      <t>Density of mantle ρ</t>
    </r>
    <r>
      <rPr>
        <vertAlign val="subscript"/>
        <sz val="12"/>
        <color theme="1"/>
        <rFont val="游ゴシック"/>
        <family val="3"/>
        <charset val="128"/>
      </rPr>
      <t>m</t>
    </r>
    <r>
      <rPr>
        <sz val="12"/>
        <color theme="1"/>
        <rFont val="游ゴシック"/>
        <family val="2"/>
        <charset val="128"/>
        <scheme val="minor"/>
      </rPr>
      <t xml:space="preserve"> ~ 3.3 g/cm</t>
    </r>
    <r>
      <rPr>
        <vertAlign val="superscript"/>
        <sz val="12"/>
        <color theme="1"/>
        <rFont val="游ゴシック"/>
        <family val="3"/>
        <charset val="128"/>
      </rPr>
      <t>3</t>
    </r>
    <phoneticPr fontId="1"/>
  </si>
  <si>
    <r>
      <t>Density of sediment ρ</t>
    </r>
    <r>
      <rPr>
        <vertAlign val="subscript"/>
        <sz val="12"/>
        <color theme="1"/>
        <rFont val="游ゴシック"/>
        <family val="3"/>
        <charset val="128"/>
      </rPr>
      <t xml:space="preserve">s </t>
    </r>
    <r>
      <rPr>
        <sz val="12"/>
        <color theme="1"/>
        <rFont val="游ゴシック"/>
        <family val="2"/>
        <charset val="128"/>
        <scheme val="minor"/>
      </rPr>
      <t>~ 2.0 (2.4–1.4) g/cm</t>
    </r>
    <r>
      <rPr>
        <vertAlign val="superscript"/>
        <sz val="12"/>
        <color theme="1"/>
        <rFont val="游ゴシック"/>
        <family val="3"/>
        <charset val="128"/>
      </rPr>
      <t>3</t>
    </r>
    <phoneticPr fontId="1"/>
  </si>
  <si>
    <r>
      <t>Density of seawater ρ</t>
    </r>
    <r>
      <rPr>
        <vertAlign val="subscript"/>
        <sz val="12"/>
        <color theme="1"/>
        <rFont val="游ゴシック"/>
        <family val="3"/>
        <charset val="128"/>
      </rPr>
      <t xml:space="preserve">w </t>
    </r>
    <r>
      <rPr>
        <sz val="12"/>
        <color theme="1"/>
        <rFont val="游ゴシック"/>
        <family val="2"/>
        <charset val="128"/>
        <scheme val="minor"/>
      </rPr>
      <t>~ 1.03 g/cm</t>
    </r>
    <r>
      <rPr>
        <vertAlign val="superscript"/>
        <sz val="12"/>
        <color theme="1"/>
        <rFont val="游ゴシック"/>
        <family val="3"/>
        <charset val="128"/>
      </rPr>
      <t>3</t>
    </r>
    <phoneticPr fontId="1"/>
  </si>
  <si>
    <t>Thickness   (m)</t>
    <phoneticPr fontId="1"/>
  </si>
  <si>
    <t>Cummulative thickness S (m)</t>
    <phoneticPr fontId="1"/>
  </si>
  <si>
    <t>~100 (&gt;96)</t>
    <phoneticPr fontId="1"/>
  </si>
  <si>
    <t>Accumulation rate (mm/yr)</t>
    <phoneticPr fontId="1"/>
  </si>
  <si>
    <t>2&gt;</t>
    <phoneticPr fontId="1"/>
  </si>
  <si>
    <t>&gt;1</t>
    <phoneticPr fontId="1"/>
  </si>
  <si>
    <t>16–14 ? (14.5)</t>
    <phoneticPr fontId="1"/>
  </si>
  <si>
    <t>19–16 ?</t>
    <phoneticPr fontId="1"/>
  </si>
  <si>
    <t>–</t>
    <phoneticPr fontId="1"/>
  </si>
  <si>
    <t>Average           sea level SL (m)</t>
    <phoneticPr fontId="1"/>
  </si>
  <si>
    <r>
      <t>T=S(ρ</t>
    </r>
    <r>
      <rPr>
        <vertAlign val="subscript"/>
        <sz val="12"/>
        <color theme="1"/>
        <rFont val="游ゴシック"/>
        <family val="3"/>
        <charset val="128"/>
      </rPr>
      <t>m</t>
    </r>
    <r>
      <rPr>
        <sz val="12"/>
        <color theme="1"/>
        <rFont val="游ゴシック"/>
        <family val="2"/>
        <charset val="128"/>
        <scheme val="minor"/>
      </rPr>
      <t>-ρ</t>
    </r>
    <r>
      <rPr>
        <vertAlign val="subscript"/>
        <sz val="12"/>
        <color theme="1"/>
        <rFont val="游ゴシック"/>
        <family val="3"/>
        <charset val="128"/>
      </rPr>
      <t>s</t>
    </r>
    <r>
      <rPr>
        <sz val="12"/>
        <color theme="1"/>
        <rFont val="游ゴシック"/>
        <family val="2"/>
        <charset val="128"/>
        <scheme val="minor"/>
      </rPr>
      <t>)/(ρ</t>
    </r>
    <r>
      <rPr>
        <vertAlign val="subscript"/>
        <sz val="12"/>
        <color theme="1"/>
        <rFont val="游ゴシック"/>
        <family val="3"/>
        <charset val="128"/>
      </rPr>
      <t>m</t>
    </r>
    <r>
      <rPr>
        <sz val="12"/>
        <color theme="1"/>
        <rFont val="游ゴシック"/>
        <family val="2"/>
        <charset val="128"/>
        <scheme val="minor"/>
      </rPr>
      <t>-ρ</t>
    </r>
    <r>
      <rPr>
        <vertAlign val="subscript"/>
        <sz val="12"/>
        <color theme="1"/>
        <rFont val="游ゴシック"/>
        <family val="3"/>
        <charset val="128"/>
      </rPr>
      <t>w</t>
    </r>
    <r>
      <rPr>
        <sz val="12"/>
        <color theme="1"/>
        <rFont val="游ゴシック"/>
        <family val="2"/>
        <charset val="128"/>
        <scheme val="minor"/>
      </rPr>
      <t>) + WD + SL[ρ</t>
    </r>
    <r>
      <rPr>
        <vertAlign val="subscript"/>
        <sz val="12"/>
        <color theme="1"/>
        <rFont val="游ゴシック"/>
        <family val="3"/>
        <charset val="128"/>
      </rPr>
      <t>m</t>
    </r>
    <r>
      <rPr>
        <sz val="12"/>
        <color theme="1"/>
        <rFont val="游ゴシック"/>
        <family val="2"/>
        <charset val="128"/>
        <scheme val="minor"/>
      </rPr>
      <t>/(ρ</t>
    </r>
    <r>
      <rPr>
        <vertAlign val="subscript"/>
        <sz val="12"/>
        <color theme="1"/>
        <rFont val="游ゴシック"/>
        <family val="3"/>
        <charset val="128"/>
      </rPr>
      <t>m</t>
    </r>
    <r>
      <rPr>
        <sz val="12"/>
        <color theme="1"/>
        <rFont val="游ゴシック"/>
        <family val="2"/>
        <charset val="128"/>
        <scheme val="minor"/>
      </rPr>
      <t>-ρ</t>
    </r>
    <r>
      <rPr>
        <vertAlign val="subscript"/>
        <sz val="12"/>
        <color theme="1"/>
        <rFont val="游ゴシック"/>
        <family val="3"/>
        <charset val="128"/>
      </rPr>
      <t>w</t>
    </r>
    <r>
      <rPr>
        <sz val="12"/>
        <color theme="1"/>
        <rFont val="游ゴシック"/>
        <family val="2"/>
        <charset val="128"/>
        <scheme val="minor"/>
      </rPr>
      <t>) ]   (Steckler et al., 1988)</t>
    </r>
    <phoneticPr fontId="1"/>
  </si>
  <si>
    <t>Tectonic subsidence rate (mm/yr)</t>
    <phoneticPr fontId="1"/>
  </si>
  <si>
    <t>28 (excluding the deposits lowere than Sz-17)</t>
    <phoneticPr fontId="1"/>
  </si>
  <si>
    <t>–</t>
  </si>
  <si>
    <t xml:space="preserve">* tilt corrected </t>
    <phoneticPr fontId="1"/>
  </si>
  <si>
    <t>70 (60*)</t>
    <phoneticPr fontId="1"/>
  </si>
  <si>
    <t>23 (20*)</t>
    <phoneticPr fontId="1"/>
  </si>
  <si>
    <t>FCS beds</t>
    <phoneticPr fontId="1"/>
  </si>
  <si>
    <t xml:space="preserve">Composit beds mainly of TS, LTS and LDS </t>
    <phoneticPr fontId="1"/>
  </si>
  <si>
    <t>Composit beds mainly of TS, LTS and LDS</t>
    <phoneticPr fontId="1"/>
  </si>
  <si>
    <t>2–5</t>
    <phoneticPr fontId="1"/>
  </si>
  <si>
    <t>12.7 ?</t>
    <phoneticPr fontId="1"/>
  </si>
  <si>
    <t>13 ? –</t>
    <phoneticPr fontId="1"/>
  </si>
  <si>
    <t>14 ? –</t>
    <phoneticPr fontId="1"/>
  </si>
  <si>
    <t>17 –14 ?  (14.5)</t>
    <phoneticPr fontId="1"/>
  </si>
  <si>
    <t>19  ?</t>
    <phoneticPr fontId="1"/>
  </si>
  <si>
    <r>
      <t xml:space="preserve">~26 </t>
    </r>
    <r>
      <rPr>
        <sz val="12"/>
        <color theme="1"/>
        <rFont val="游ゴシック"/>
        <family val="2"/>
        <charset val="128"/>
      </rPr>
      <t>≥</t>
    </r>
    <phoneticPr fontId="1"/>
  </si>
  <si>
    <t>28 (excluding those deposits underlying Sz-17)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</si>
</sst>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  <font>
      <vertAlign val="subscript"/>
      <sz val="12"/>
      <color theme="1"/>
      <name val="游ゴシック"/>
      <family val="3"/>
      <charset val="128"/>
    </font>
    <font>
      <vertAlign val="superscript"/>
      <sz val="12"/>
      <color theme="1"/>
      <name val="游ゴシック"/>
      <family val="3"/>
      <charset val="128"/>
    </font>
    <font>
      <sz val="12"/>
      <color theme="1"/>
      <name val="游ゴシック"/>
      <family val="2"/>
      <charset val="128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1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176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2"/>
    </xf>
    <xf numFmtId="0" fontId="6" fillId="0" borderId="0" xfId="0" applyFo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3</xdr:row>
      <xdr:rowOff>101600</xdr:rowOff>
    </xdr:from>
    <xdr:to>
      <xdr:col>4</xdr:col>
      <xdr:colOff>88900</xdr:colOff>
      <xdr:row>7</xdr:row>
      <xdr:rowOff>139700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3886064F-7169-F74D-8E10-4A2B76C785E2}"/>
            </a:ext>
          </a:extLst>
        </xdr:cNvPr>
        <xdr:cNvSpPr/>
      </xdr:nvSpPr>
      <xdr:spPr>
        <a:xfrm>
          <a:off x="5918200" y="1041400"/>
          <a:ext cx="165100" cy="10541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901700</xdr:colOff>
      <xdr:row>8</xdr:row>
      <xdr:rowOff>50800</xdr:rowOff>
    </xdr:from>
    <xdr:to>
      <xdr:col>4</xdr:col>
      <xdr:colOff>88900</xdr:colOff>
      <xdr:row>9</xdr:row>
      <xdr:rowOff>190500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F5F7484-5149-354F-9A36-2CF9A59427D3}"/>
            </a:ext>
          </a:extLst>
        </xdr:cNvPr>
        <xdr:cNvSpPr/>
      </xdr:nvSpPr>
      <xdr:spPr>
        <a:xfrm>
          <a:off x="5943600" y="2260600"/>
          <a:ext cx="139700" cy="571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1930A-9E70-6941-A62D-B1161830C45E}">
  <dimension ref="B2:K24"/>
  <sheetViews>
    <sheetView workbookViewId="0">
      <selection activeCell="B2" sqref="B2:K22"/>
    </sheetView>
  </sheetViews>
  <sheetFormatPr baseColWidth="10" defaultColWidth="11.140625" defaultRowHeight="20"/>
  <cols>
    <col min="2" max="2" width="20.5703125" style="1" customWidth="1"/>
    <col min="3" max="3" width="32.140625" style="1" customWidth="1"/>
    <col min="4" max="4" width="13.7109375" style="2" customWidth="1"/>
    <col min="5" max="8" width="11.85546875" style="3" customWidth="1"/>
    <col min="10" max="10" width="11.85546875" style="25" customWidth="1"/>
    <col min="11" max="11" width="13.28515625" customWidth="1"/>
  </cols>
  <sheetData>
    <row r="2" spans="2:11" ht="63">
      <c r="B2" s="66" t="s">
        <v>28</v>
      </c>
      <c r="C2" s="66"/>
      <c r="D2" s="4" t="s">
        <v>21</v>
      </c>
      <c r="E2" s="11" t="s">
        <v>36</v>
      </c>
      <c r="F2" s="27" t="s">
        <v>39</v>
      </c>
      <c r="G2" s="13" t="s">
        <v>37</v>
      </c>
      <c r="H2" s="4" t="s">
        <v>45</v>
      </c>
      <c r="I2" s="11" t="s">
        <v>31</v>
      </c>
      <c r="J2" s="13" t="s">
        <v>32</v>
      </c>
      <c r="K2" s="13" t="s">
        <v>47</v>
      </c>
    </row>
    <row r="3" spans="2:11" ht="40" customHeight="1">
      <c r="B3" s="67" t="s">
        <v>0</v>
      </c>
      <c r="C3" s="18" t="s">
        <v>1</v>
      </c>
      <c r="D3" s="4" t="s">
        <v>22</v>
      </c>
      <c r="E3" s="5" t="s">
        <v>40</v>
      </c>
      <c r="F3" s="26" t="s">
        <v>41</v>
      </c>
      <c r="G3" s="16">
        <v>286</v>
      </c>
      <c r="H3" s="5">
        <v>0</v>
      </c>
      <c r="I3" s="12">
        <v>140</v>
      </c>
      <c r="J3" s="36">
        <f>0.565*G3+I3+H3*1.435</f>
        <v>301.58999999999997</v>
      </c>
      <c r="K3" s="36">
        <f>(J3-J4)/2</f>
        <v>4.8700000000000045</v>
      </c>
    </row>
    <row r="4" spans="2:11" ht="40" customHeight="1">
      <c r="B4" s="69"/>
      <c r="C4" s="19" t="s">
        <v>4</v>
      </c>
      <c r="D4" s="6" t="s">
        <v>23</v>
      </c>
      <c r="E4" s="7">
        <v>4</v>
      </c>
      <c r="F4" s="33">
        <f>4000/6000</f>
        <v>0.66666666666666663</v>
      </c>
      <c r="G4" s="17">
        <f>G5+2</f>
        <v>284</v>
      </c>
      <c r="H4" s="5">
        <v>-6</v>
      </c>
      <c r="I4" s="12">
        <v>140</v>
      </c>
      <c r="J4" s="36">
        <f>0.565*G4+I4+H4*1.435</f>
        <v>291.84999999999997</v>
      </c>
      <c r="K4" s="36">
        <f>(J4-J5)/6</f>
        <v>11.899999999999997</v>
      </c>
    </row>
    <row r="5" spans="2:11" ht="40" customHeight="1">
      <c r="B5" s="67" t="s">
        <v>12</v>
      </c>
      <c r="C5" s="20" t="s">
        <v>2</v>
      </c>
      <c r="D5" s="14"/>
      <c r="E5" s="61">
        <v>0.7</v>
      </c>
      <c r="F5" s="61">
        <f>700/1000</f>
        <v>0.7</v>
      </c>
      <c r="G5" s="61">
        <f>G10+7</f>
        <v>282</v>
      </c>
      <c r="H5" s="61">
        <v>-48</v>
      </c>
      <c r="I5" s="61">
        <v>130</v>
      </c>
      <c r="J5" s="60">
        <f>0.565*G5+I5+H5*1.435</f>
        <v>220.45</v>
      </c>
      <c r="K5" s="60">
        <f>(J5-J10)/5</f>
        <v>11.401</v>
      </c>
    </row>
    <row r="6" spans="2:11" ht="40" customHeight="1">
      <c r="B6" s="68"/>
      <c r="C6" s="21" t="s">
        <v>3</v>
      </c>
      <c r="D6" s="15">
        <v>9</v>
      </c>
      <c r="E6" s="62"/>
      <c r="F6" s="62"/>
      <c r="G6" s="62"/>
      <c r="H6" s="62"/>
      <c r="I6" s="62"/>
      <c r="J6" s="60"/>
      <c r="K6" s="60"/>
    </row>
    <row r="7" spans="2:11" ht="40" customHeight="1">
      <c r="B7" s="68"/>
      <c r="C7" s="21" t="s">
        <v>2</v>
      </c>
      <c r="D7" s="15"/>
      <c r="E7" s="62">
        <v>3.8</v>
      </c>
      <c r="F7" s="65">
        <f>3800/1600</f>
        <v>2.375</v>
      </c>
      <c r="G7" s="62"/>
      <c r="H7" s="62"/>
      <c r="I7" s="62"/>
      <c r="J7" s="60"/>
      <c r="K7" s="60"/>
    </row>
    <row r="8" spans="2:11" ht="40" customHeight="1">
      <c r="B8" s="68"/>
      <c r="C8" s="21" t="s">
        <v>5</v>
      </c>
      <c r="D8" s="15">
        <v>10.6</v>
      </c>
      <c r="E8" s="62"/>
      <c r="F8" s="65"/>
      <c r="G8" s="62"/>
      <c r="H8" s="62"/>
      <c r="I8" s="62"/>
      <c r="J8" s="60"/>
      <c r="K8" s="60"/>
    </row>
    <row r="9" spans="2:11" ht="40" customHeight="1">
      <c r="B9" s="69"/>
      <c r="C9" s="19" t="s">
        <v>6</v>
      </c>
      <c r="D9" s="6"/>
      <c r="E9" s="7">
        <v>2.4</v>
      </c>
      <c r="F9" s="29">
        <f>2400/2400</f>
        <v>1</v>
      </c>
      <c r="G9" s="63"/>
      <c r="H9" s="63"/>
      <c r="I9" s="63"/>
      <c r="J9" s="60"/>
      <c r="K9" s="60"/>
    </row>
    <row r="10" spans="2:11" ht="40" customHeight="1">
      <c r="B10" s="18" t="s">
        <v>10</v>
      </c>
      <c r="C10" s="18" t="s">
        <v>16</v>
      </c>
      <c r="D10" s="35">
        <v>12.7</v>
      </c>
      <c r="E10" s="8">
        <v>2.2999999999999998</v>
      </c>
      <c r="F10" s="28" t="s">
        <v>44</v>
      </c>
      <c r="G10" s="61">
        <f>G13+45</f>
        <v>275</v>
      </c>
      <c r="H10" s="61">
        <v>-78</v>
      </c>
      <c r="I10" s="64">
        <v>120</v>
      </c>
      <c r="J10" s="60">
        <f>0.565*G10+I10+H10*1.435</f>
        <v>163.44499999999999</v>
      </c>
      <c r="K10" s="60">
        <f>(J10-J13)/1</f>
        <v>48.295000000000016</v>
      </c>
    </row>
    <row r="11" spans="2:11" ht="40" customHeight="1">
      <c r="B11" s="18" t="s">
        <v>7</v>
      </c>
      <c r="C11" s="18" t="s">
        <v>16</v>
      </c>
      <c r="D11" s="35">
        <v>12.8</v>
      </c>
      <c r="E11" s="10">
        <v>40</v>
      </c>
      <c r="F11" s="30" t="s">
        <v>44</v>
      </c>
      <c r="G11" s="62"/>
      <c r="H11" s="62"/>
      <c r="I11" s="64"/>
      <c r="J11" s="60"/>
      <c r="K11" s="60"/>
    </row>
    <row r="12" spans="2:11" ht="40" customHeight="1">
      <c r="B12" s="18" t="s">
        <v>11</v>
      </c>
      <c r="C12" s="18" t="s">
        <v>17</v>
      </c>
      <c r="D12" s="35">
        <v>13</v>
      </c>
      <c r="E12" s="10" t="s">
        <v>27</v>
      </c>
      <c r="F12" s="30" t="s">
        <v>44</v>
      </c>
      <c r="G12" s="63"/>
      <c r="H12" s="63"/>
      <c r="I12" s="64"/>
      <c r="J12" s="60"/>
      <c r="K12" s="60"/>
    </row>
    <row r="13" spans="2:11" ht="40" customHeight="1">
      <c r="B13" s="19" t="s">
        <v>8</v>
      </c>
      <c r="C13" s="22" t="s">
        <v>15</v>
      </c>
      <c r="D13" s="9" t="s">
        <v>24</v>
      </c>
      <c r="E13" s="5" t="s">
        <v>38</v>
      </c>
      <c r="F13" s="26">
        <f>100000/1000</f>
        <v>100</v>
      </c>
      <c r="G13" s="16">
        <v>230</v>
      </c>
      <c r="H13" s="5">
        <v>-80</v>
      </c>
      <c r="I13" s="16">
        <v>100</v>
      </c>
      <c r="J13" s="36">
        <f>0.565*G13+I13+H13*1.435</f>
        <v>115.14999999999998</v>
      </c>
      <c r="K13" s="39">
        <f>J13/1</f>
        <v>115.14999999999998</v>
      </c>
    </row>
    <row r="14" spans="2:11" ht="40" customHeight="1">
      <c r="B14" s="18" t="s">
        <v>9</v>
      </c>
      <c r="C14" s="18" t="s">
        <v>18</v>
      </c>
      <c r="D14" s="4" t="s">
        <v>42</v>
      </c>
      <c r="E14" s="5">
        <v>14</v>
      </c>
      <c r="F14" s="34">
        <f>14000/2000</f>
        <v>7</v>
      </c>
      <c r="G14" s="16">
        <f t="shared" ref="G14" si="0">G15+E14</f>
        <v>116</v>
      </c>
      <c r="H14" s="5">
        <v>-107</v>
      </c>
      <c r="I14" s="32">
        <v>100</v>
      </c>
      <c r="J14" s="36">
        <f>0.565*G14+I14+H14*1.435</f>
        <v>11.994999999999976</v>
      </c>
      <c r="K14" s="39">
        <f>J14/2</f>
        <v>5.9974999999999881</v>
      </c>
    </row>
    <row r="15" spans="2:11" ht="40" customHeight="1">
      <c r="B15" s="18" t="s">
        <v>29</v>
      </c>
      <c r="C15" s="18" t="s">
        <v>20</v>
      </c>
      <c r="D15" s="4" t="s">
        <v>43</v>
      </c>
      <c r="E15" s="5">
        <v>70</v>
      </c>
      <c r="F15" s="26">
        <v>24</v>
      </c>
      <c r="G15" s="16">
        <v>102</v>
      </c>
      <c r="H15" s="5">
        <v>-120</v>
      </c>
      <c r="I15" s="32" t="s">
        <v>44</v>
      </c>
      <c r="J15" s="32" t="s">
        <v>44</v>
      </c>
      <c r="K15" s="32" t="s">
        <v>44</v>
      </c>
    </row>
    <row r="16" spans="2:11" ht="40" customHeight="1">
      <c r="B16" s="18" t="s">
        <v>13</v>
      </c>
      <c r="C16" s="18"/>
      <c r="D16" s="4" t="s">
        <v>25</v>
      </c>
      <c r="E16" s="5">
        <v>32</v>
      </c>
      <c r="F16" s="26" t="s">
        <v>44</v>
      </c>
      <c r="G16" s="16">
        <f>E16</f>
        <v>32</v>
      </c>
      <c r="H16" s="5">
        <v>-123</v>
      </c>
      <c r="I16" s="32" t="s">
        <v>44</v>
      </c>
      <c r="J16" s="32" t="s">
        <v>44</v>
      </c>
      <c r="K16" s="32" t="s">
        <v>44</v>
      </c>
    </row>
    <row r="17" spans="2:11" ht="40" customHeight="1">
      <c r="B17" s="19" t="s">
        <v>14</v>
      </c>
      <c r="C17" s="19" t="s">
        <v>19</v>
      </c>
      <c r="D17" s="6" t="s">
        <v>26</v>
      </c>
      <c r="E17" s="31" t="s">
        <v>48</v>
      </c>
      <c r="F17" s="37">
        <f>28/7</f>
        <v>4</v>
      </c>
      <c r="G17" s="17"/>
      <c r="H17" s="5" t="s">
        <v>30</v>
      </c>
      <c r="I17" s="32" t="s">
        <v>44</v>
      </c>
      <c r="J17" s="32" t="s">
        <v>44</v>
      </c>
      <c r="K17" s="32" t="s">
        <v>44</v>
      </c>
    </row>
    <row r="19" spans="2:11" ht="22">
      <c r="B19" s="24" t="s">
        <v>46</v>
      </c>
      <c r="C19"/>
      <c r="D19"/>
    </row>
    <row r="20" spans="2:11" ht="22">
      <c r="B20" s="23" t="s">
        <v>33</v>
      </c>
      <c r="C20"/>
      <c r="D20"/>
    </row>
    <row r="21" spans="2:11" ht="22">
      <c r="B21" s="23" t="s">
        <v>34</v>
      </c>
      <c r="C21"/>
      <c r="D21"/>
      <c r="E21" s="3">
        <f>0.866*78</f>
        <v>67.548000000000002</v>
      </c>
      <c r="F21" s="38">
        <f>67/3</f>
        <v>22.333333333333332</v>
      </c>
    </row>
    <row r="22" spans="2:11" ht="22">
      <c r="B22" s="23" t="s">
        <v>35</v>
      </c>
      <c r="C22"/>
      <c r="D22"/>
      <c r="E22" s="3">
        <f>67/3</f>
        <v>22.333333333333332</v>
      </c>
    </row>
    <row r="24" spans="2:11">
      <c r="B24" s="3">
        <f>(3.3-2)/(3.3-1)</f>
        <v>0.56521739130434778</v>
      </c>
      <c r="C24" s="1">
        <f>3.3/2.3</f>
        <v>1.4347826086956521</v>
      </c>
    </row>
  </sheetData>
  <mergeCells count="17">
    <mergeCell ref="F5:F6"/>
    <mergeCell ref="F7:F8"/>
    <mergeCell ref="G5:G9"/>
    <mergeCell ref="G10:G12"/>
    <mergeCell ref="B2:C2"/>
    <mergeCell ref="B5:B9"/>
    <mergeCell ref="B3:B4"/>
    <mergeCell ref="E5:E6"/>
    <mergeCell ref="E7:E8"/>
    <mergeCell ref="J5:J9"/>
    <mergeCell ref="H5:H9"/>
    <mergeCell ref="I5:I9"/>
    <mergeCell ref="J10:J12"/>
    <mergeCell ref="K5:K9"/>
    <mergeCell ref="K10:K12"/>
    <mergeCell ref="H10:H12"/>
    <mergeCell ref="I10:I1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82F35-70B3-7F44-BD25-0C94E9839FC8}">
  <dimension ref="A1:G17"/>
  <sheetViews>
    <sheetView showGridLines="0" tabSelected="1" workbookViewId="0">
      <selection activeCell="F4" sqref="F4:F8"/>
    </sheetView>
  </sheetViews>
  <sheetFormatPr baseColWidth="10" defaultColWidth="11.140625" defaultRowHeight="20"/>
  <cols>
    <col min="1" max="1" width="19.28515625" customWidth="1"/>
    <col min="2" max="2" width="24.7109375" customWidth="1"/>
    <col min="3" max="3" width="12.7109375" customWidth="1"/>
    <col min="4" max="4" width="11.140625" customWidth="1"/>
    <col min="5" max="5" width="8.7109375" style="25" customWidth="1"/>
    <col min="6" max="6" width="12.7109375" customWidth="1"/>
  </cols>
  <sheetData>
    <row r="1" spans="1:7" ht="34">
      <c r="A1" s="70" t="s">
        <v>28</v>
      </c>
      <c r="B1" s="70"/>
      <c r="C1" s="41" t="s">
        <v>21</v>
      </c>
      <c r="D1" s="70" t="s">
        <v>36</v>
      </c>
      <c r="E1" s="70"/>
      <c r="F1" s="41" t="s">
        <v>39</v>
      </c>
    </row>
    <row r="2" spans="1:7">
      <c r="A2" s="71" t="s">
        <v>0</v>
      </c>
      <c r="B2" s="42" t="s">
        <v>1</v>
      </c>
      <c r="C2" s="41" t="s">
        <v>22</v>
      </c>
      <c r="D2" s="76" t="s">
        <v>22</v>
      </c>
      <c r="E2" s="76"/>
      <c r="F2" s="43" t="s">
        <v>41</v>
      </c>
    </row>
    <row r="3" spans="1:7">
      <c r="A3" s="72"/>
      <c r="B3" s="44" t="s">
        <v>4</v>
      </c>
      <c r="C3" s="45" t="s">
        <v>23</v>
      </c>
      <c r="D3" s="76">
        <v>4</v>
      </c>
      <c r="E3" s="76"/>
      <c r="F3" s="46">
        <f>4000/6000</f>
        <v>0.66666666666666663</v>
      </c>
    </row>
    <row r="4" spans="1:7">
      <c r="A4" s="71" t="s">
        <v>12</v>
      </c>
      <c r="B4" s="47" t="s">
        <v>2</v>
      </c>
      <c r="C4" s="48"/>
      <c r="D4" s="74">
        <v>0.7</v>
      </c>
      <c r="E4" s="74">
        <v>6.9</v>
      </c>
      <c r="F4" s="78">
        <f>6.9/4.7</f>
        <v>1.4680851063829787</v>
      </c>
    </row>
    <row r="5" spans="1:7">
      <c r="A5" s="73"/>
      <c r="B5" s="49" t="s">
        <v>3</v>
      </c>
      <c r="C5" s="50">
        <v>9</v>
      </c>
      <c r="D5" s="75"/>
      <c r="E5" s="75"/>
      <c r="F5" s="79"/>
    </row>
    <row r="6" spans="1:7">
      <c r="A6" s="73"/>
      <c r="B6" s="49" t="s">
        <v>2</v>
      </c>
      <c r="C6" s="50"/>
      <c r="D6" s="75">
        <v>3.8</v>
      </c>
      <c r="E6" s="75"/>
      <c r="F6" s="79"/>
      <c r="G6" s="40"/>
    </row>
    <row r="7" spans="1:7">
      <c r="A7" s="73"/>
      <c r="B7" s="49" t="s">
        <v>5</v>
      </c>
      <c r="C7" s="50">
        <v>10.6</v>
      </c>
      <c r="D7" s="75"/>
      <c r="E7" s="75"/>
      <c r="F7" s="79"/>
    </row>
    <row r="8" spans="1:7">
      <c r="A8" s="72"/>
      <c r="B8" s="44" t="s">
        <v>6</v>
      </c>
      <c r="C8" s="45"/>
      <c r="D8" s="51">
        <v>2.4</v>
      </c>
      <c r="E8" s="77"/>
      <c r="F8" s="80"/>
    </row>
    <row r="9" spans="1:7" ht="34">
      <c r="A9" s="47" t="s">
        <v>10</v>
      </c>
      <c r="B9" s="47" t="s">
        <v>16</v>
      </c>
      <c r="C9" s="48" t="s">
        <v>57</v>
      </c>
      <c r="D9" s="52">
        <v>2.2999999999999998</v>
      </c>
      <c r="E9" s="74">
        <v>42.5</v>
      </c>
      <c r="F9" s="74" t="s">
        <v>49</v>
      </c>
      <c r="G9" s="40"/>
    </row>
    <row r="10" spans="1:7">
      <c r="A10" s="44" t="s">
        <v>7</v>
      </c>
      <c r="B10" s="44" t="s">
        <v>16</v>
      </c>
      <c r="C10" s="50">
        <v>12.8</v>
      </c>
      <c r="D10" s="53">
        <v>40</v>
      </c>
      <c r="E10" s="75"/>
      <c r="F10" s="77"/>
    </row>
    <row r="11" spans="1:7" ht="34">
      <c r="A11" s="42" t="s">
        <v>11</v>
      </c>
      <c r="B11" s="42" t="s">
        <v>17</v>
      </c>
      <c r="C11" s="48" t="s">
        <v>58</v>
      </c>
      <c r="D11" s="76" t="s">
        <v>56</v>
      </c>
      <c r="E11" s="76"/>
      <c r="F11" s="43" t="s">
        <v>30</v>
      </c>
    </row>
    <row r="12" spans="1:7" ht="34">
      <c r="A12" s="44" t="s">
        <v>8</v>
      </c>
      <c r="B12" s="54" t="s">
        <v>15</v>
      </c>
      <c r="C12" s="48" t="s">
        <v>59</v>
      </c>
      <c r="D12" s="76">
        <v>100</v>
      </c>
      <c r="E12" s="76"/>
      <c r="F12" s="43" t="s">
        <v>44</v>
      </c>
    </row>
    <row r="13" spans="1:7">
      <c r="A13" s="42" t="s">
        <v>53</v>
      </c>
      <c r="B13" s="42" t="s">
        <v>18</v>
      </c>
      <c r="C13" s="41" t="s">
        <v>60</v>
      </c>
      <c r="D13" s="76">
        <v>14</v>
      </c>
      <c r="E13" s="76"/>
      <c r="F13" s="55">
        <f>14/3</f>
        <v>4.666666666666667</v>
      </c>
    </row>
    <row r="14" spans="1:7" ht="34">
      <c r="A14" s="42" t="s">
        <v>54</v>
      </c>
      <c r="B14" s="42" t="s">
        <v>20</v>
      </c>
      <c r="C14" s="41"/>
      <c r="D14" s="76" t="s">
        <v>51</v>
      </c>
      <c r="E14" s="76"/>
      <c r="F14" s="56" t="s">
        <v>52</v>
      </c>
    </row>
    <row r="15" spans="1:7" ht="34">
      <c r="A15" s="42" t="s">
        <v>13</v>
      </c>
      <c r="B15" s="42"/>
      <c r="C15" s="41" t="s">
        <v>61</v>
      </c>
      <c r="D15" s="76">
        <v>32</v>
      </c>
      <c r="E15" s="76"/>
      <c r="F15" s="43" t="s">
        <v>44</v>
      </c>
    </row>
    <row r="16" spans="1:7" ht="34" customHeight="1">
      <c r="A16" s="44" t="s">
        <v>55</v>
      </c>
      <c r="B16" s="44" t="s">
        <v>19</v>
      </c>
      <c r="C16" s="45" t="s">
        <v>62</v>
      </c>
      <c r="D16" s="70" t="s">
        <v>63</v>
      </c>
      <c r="E16" s="70"/>
      <c r="F16" s="57">
        <f>28/7</f>
        <v>4</v>
      </c>
    </row>
    <row r="17" spans="1:6" ht="26" customHeight="1">
      <c r="A17" s="58" t="s">
        <v>50</v>
      </c>
      <c r="B17" s="59"/>
      <c r="C17" s="59"/>
      <c r="D17" s="59"/>
      <c r="E17" s="59"/>
      <c r="F17" s="59"/>
    </row>
  </sheetData>
  <mergeCells count="18">
    <mergeCell ref="F9:F10"/>
    <mergeCell ref="F4:F8"/>
    <mergeCell ref="D12:E12"/>
    <mergeCell ref="D13:E13"/>
    <mergeCell ref="D14:E14"/>
    <mergeCell ref="D16:E16"/>
    <mergeCell ref="E9:E10"/>
    <mergeCell ref="D11:E11"/>
    <mergeCell ref="D1:E1"/>
    <mergeCell ref="D2:E2"/>
    <mergeCell ref="D3:E3"/>
    <mergeCell ref="E4:E8"/>
    <mergeCell ref="D6:D7"/>
    <mergeCell ref="A1:B1"/>
    <mergeCell ref="A2:A3"/>
    <mergeCell ref="A4:A8"/>
    <mergeCell ref="D4:D5"/>
    <mergeCell ref="D15:E15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Kazuhiko Kano</dc:creator>
  <cp:lastModifiedBy>Kazuhiko Kano</cp:lastModifiedBy>
  <dcterms:created xsi:type="dcterms:W3CDTF">2021-07-30T00:34:04Z</dcterms:created>
  <dcterms:modified xsi:type="dcterms:W3CDTF">2022-02-27T08:16:28Z</dcterms:modified>
</cp:coreProperties>
</file>