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d.docs.live.net/6053a67804b10e7e/ドキュメント/work/(^F20230721)J-STAGE-Data研修資料/医科歯科めまい資料/"/>
    </mc:Choice>
  </mc:AlternateContent>
  <xr:revisionPtr revIDLastSave="0" documentId="13_ncr:1_{E52411D6-19CB-7042-A535-102143386354}" xr6:coauthVersionLast="47" xr6:coauthVersionMax="47" xr10:uidLastSave="{00000000-0000-0000-0000-000000000000}"/>
  <bookViews>
    <workbookView xWindow="-110" yWindow="-110" windowWidth="19420" windowHeight="12420" activeTab="5" xr2:uid="{00000000-000D-0000-FFFF-FFFF00000000}"/>
  </bookViews>
  <sheets>
    <sheet name="回答シート" sheetId="14" r:id="rId1"/>
    <sheet name="サマリ" sheetId="13" r:id="rId2"/>
    <sheet name="メニエール病" sheetId="1" r:id="rId3"/>
    <sheet name="前庭性片頭痛" sheetId="3" r:id="rId4"/>
    <sheet name="前庭性発作症" sheetId="5" r:id="rId5"/>
    <sheet name="血行動態性起立性めまい" sheetId="6" r:id="rId6"/>
    <sheet name="前庭神経炎" sheetId="9" r:id="rId7"/>
    <sheet name="BPPV" sheetId="4" r:id="rId8"/>
    <sheet name="PPPD" sheetId="7" r:id="rId9"/>
    <sheet name="両側前庭障害" sheetId="8"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13" l="1"/>
  <c r="B7" i="13" l="1"/>
  <c r="B14" i="13"/>
  <c r="B13" i="13"/>
  <c r="B12" i="13"/>
  <c r="B8" i="13"/>
  <c r="B6" i="13"/>
  <c r="M4" i="14" l="1"/>
  <c r="F4" i="13" s="1"/>
  <c r="M8" i="14"/>
  <c r="G4" i="13" s="1"/>
  <c r="M10" i="14"/>
  <c r="H4" i="13" s="1"/>
  <c r="M12" i="14"/>
  <c r="I4" i="13" s="1"/>
  <c r="M15" i="14"/>
  <c r="M17" i="14"/>
  <c r="H20" i="8" s="1"/>
  <c r="E20" i="8" s="1"/>
  <c r="M19" i="14"/>
  <c r="M21" i="14"/>
  <c r="M23" i="14"/>
  <c r="N15" i="4" s="1"/>
  <c r="M27" i="14"/>
  <c r="O4" i="13" s="1"/>
  <c r="M31" i="14"/>
  <c r="P4" i="13" s="1"/>
  <c r="M33" i="14"/>
  <c r="N5" i="5" s="1"/>
  <c r="M35" i="14"/>
  <c r="R4" i="13" s="1"/>
  <c r="M37" i="14"/>
  <c r="S4" i="13" s="1"/>
  <c r="M51" i="14"/>
  <c r="Z4" i="13" s="1"/>
  <c r="M54" i="14"/>
  <c r="AA4" i="13" s="1"/>
  <c r="M56" i="14"/>
  <c r="M58" i="14"/>
  <c r="M60" i="14"/>
  <c r="M62" i="14"/>
  <c r="AE4" i="13" s="1"/>
  <c r="M64" i="14"/>
  <c r="M67" i="14"/>
  <c r="AG4" i="13" s="1"/>
  <c r="M70" i="14"/>
  <c r="AH4" i="13" s="1"/>
  <c r="M73" i="14"/>
  <c r="AI4" i="13" s="1"/>
  <c r="M75" i="14"/>
  <c r="M77" i="14"/>
  <c r="M79" i="14"/>
  <c r="M82" i="14"/>
  <c r="M84" i="14"/>
  <c r="M86" i="14"/>
  <c r="AO4" i="13" s="1"/>
  <c r="M88" i="14"/>
  <c r="M90" i="14"/>
  <c r="M92" i="14"/>
  <c r="H26" i="8" s="1"/>
  <c r="E26" i="8" s="1"/>
  <c r="J4" i="13"/>
  <c r="L4" i="13"/>
  <c r="M4" i="13"/>
  <c r="T4" i="13"/>
  <c r="U4" i="13"/>
  <c r="V4" i="13"/>
  <c r="W4" i="13"/>
  <c r="X4" i="13"/>
  <c r="Y4" i="13"/>
  <c r="AB4" i="13"/>
  <c r="AC4" i="13"/>
  <c r="AD4" i="13"/>
  <c r="AF4" i="13"/>
  <c r="AJ4" i="13"/>
  <c r="AK4" i="13"/>
  <c r="AL4" i="13"/>
  <c r="AM4" i="13"/>
  <c r="AN4" i="13"/>
  <c r="AP4" i="13"/>
  <c r="AQ4" i="13"/>
  <c r="AR4" i="13"/>
  <c r="E4" i="13"/>
  <c r="B9" i="13"/>
  <c r="B10" i="13"/>
  <c r="B11" i="13"/>
  <c r="H5" i="5"/>
  <c r="K5" i="5"/>
  <c r="N26" i="4" l="1"/>
  <c r="Q12" i="5"/>
  <c r="N4" i="13"/>
  <c r="Q4" i="13"/>
  <c r="K4" i="13"/>
  <c r="N14" i="8"/>
  <c r="H14" i="8"/>
  <c r="H25" i="8"/>
  <c r="H6" i="5"/>
  <c r="E6" i="5" s="1"/>
  <c r="K25" i="8"/>
  <c r="K14" i="8"/>
  <c r="N25" i="8"/>
  <c r="K15" i="5"/>
  <c r="N15" i="5"/>
  <c r="H15" i="5"/>
  <c r="E5" i="5"/>
  <c r="N3" i="4"/>
  <c r="T22" i="1"/>
  <c r="T28" i="1"/>
  <c r="T37" i="1"/>
  <c r="T14" i="1"/>
  <c r="T3" i="1"/>
  <c r="Q3" i="5"/>
  <c r="H14" i="5"/>
  <c r="E14" i="5" s="1"/>
  <c r="B5" i="13"/>
  <c r="B4" i="13"/>
  <c r="E15" i="5" l="1"/>
  <c r="E25" i="8"/>
  <c r="E14" i="8"/>
  <c r="N9" i="6"/>
  <c r="H6" i="4"/>
  <c r="H30" i="4"/>
  <c r="H31" i="4"/>
  <c r="Q31" i="4"/>
  <c r="H17" i="4"/>
  <c r="H32" i="4"/>
  <c r="N31" i="4"/>
  <c r="K31" i="4"/>
  <c r="N21" i="4"/>
  <c r="K21" i="4"/>
  <c r="H29" i="4"/>
  <c r="H28" i="4"/>
  <c r="K26" i="4"/>
  <c r="H26" i="4"/>
  <c r="H19" i="4"/>
  <c r="H18" i="4"/>
  <c r="K15" i="4"/>
  <c r="H15" i="4"/>
  <c r="N10" i="4"/>
  <c r="H10" i="4"/>
  <c r="H7" i="4"/>
  <c r="K3" i="4"/>
  <c r="H3" i="4"/>
  <c r="H10" i="6"/>
  <c r="K9" i="6"/>
  <c r="H9" i="6"/>
  <c r="H24" i="8"/>
  <c r="H21" i="8"/>
  <c r="H11" i="8"/>
  <c r="H3" i="5"/>
  <c r="H12" i="5"/>
  <c r="K3" i="6"/>
  <c r="H3" i="6"/>
  <c r="K12" i="5"/>
  <c r="H22" i="8"/>
  <c r="H15" i="8"/>
  <c r="H5" i="8"/>
  <c r="H4" i="8"/>
  <c r="H6" i="9"/>
  <c r="H5" i="9"/>
  <c r="H5" i="7"/>
  <c r="H42" i="1"/>
  <c r="H39" i="1"/>
  <c r="H31" i="1"/>
  <c r="H29" i="1"/>
  <c r="H17" i="1"/>
  <c r="H8" i="1"/>
  <c r="H5" i="1"/>
  <c r="X3" i="1"/>
  <c r="H6" i="3" l="1"/>
  <c r="E6" i="3" s="1"/>
  <c r="H32" i="1"/>
  <c r="H43" i="1"/>
  <c r="E43" i="1" s="1"/>
  <c r="H6" i="8"/>
  <c r="E6" i="8" s="1"/>
  <c r="H5" i="4"/>
  <c r="E5" i="4" s="1"/>
  <c r="H24" i="1"/>
  <c r="E24" i="1" s="1"/>
  <c r="H16" i="5"/>
  <c r="E16" i="5" s="1"/>
  <c r="H10" i="9"/>
  <c r="E10" i="9" s="1"/>
  <c r="N3" i="6"/>
  <c r="H7" i="7"/>
  <c r="E7" i="7" s="1"/>
  <c r="H11" i="6"/>
  <c r="E11" i="6" s="1"/>
  <c r="H21" i="4"/>
  <c r="H7" i="5"/>
  <c r="E7" i="5" s="1"/>
  <c r="H11" i="4"/>
  <c r="E11" i="4" s="1"/>
  <c r="H27" i="8"/>
  <c r="E27" i="8" s="1"/>
  <c r="H5" i="6"/>
  <c r="E5" i="6" s="1"/>
  <c r="Q21" i="4"/>
  <c r="H22" i="4"/>
  <c r="E22" i="4" s="1"/>
  <c r="E17" i="4"/>
  <c r="E10" i="6"/>
  <c r="E22" i="8"/>
  <c r="E32" i="4"/>
  <c r="E30" i="4"/>
  <c r="E29" i="4"/>
  <c r="E28" i="4"/>
  <c r="E19" i="4"/>
  <c r="E18" i="4"/>
  <c r="E7" i="4"/>
  <c r="E6" i="4"/>
  <c r="E15" i="8"/>
  <c r="E5" i="8"/>
  <c r="E4" i="8"/>
  <c r="E6" i="9"/>
  <c r="E5" i="9"/>
  <c r="E5" i="7"/>
  <c r="E42" i="1"/>
  <c r="E39" i="1"/>
  <c r="C28" i="8" l="1"/>
  <c r="B33" i="13" s="1"/>
  <c r="E26" i="4"/>
  <c r="E31" i="4"/>
  <c r="E21" i="4"/>
  <c r="E32" i="1"/>
  <c r="E31" i="1"/>
  <c r="E29" i="1"/>
  <c r="E8" i="1"/>
  <c r="E17" i="1"/>
  <c r="E5" i="1"/>
  <c r="H6" i="7" l="1"/>
  <c r="E6" i="7" s="1"/>
  <c r="H9" i="1"/>
  <c r="E9" i="1" s="1"/>
  <c r="H4" i="6"/>
  <c r="E4" i="6" s="1"/>
  <c r="H10" i="1"/>
  <c r="E10" i="1" s="1"/>
  <c r="H7" i="9"/>
  <c r="E7" i="9" s="1"/>
  <c r="Q10" i="4"/>
  <c r="K10" i="4"/>
  <c r="H20" i="4"/>
  <c r="E20" i="4" s="1"/>
  <c r="E10" i="4" l="1"/>
  <c r="H7" i="1"/>
  <c r="E7" i="1" s="1"/>
  <c r="H9" i="4"/>
  <c r="E9" i="4" s="1"/>
  <c r="H8" i="9"/>
  <c r="E8" i="9" s="1"/>
  <c r="H41" i="1"/>
  <c r="E41" i="1" s="1"/>
  <c r="H30" i="1"/>
  <c r="E30" i="1" s="1"/>
  <c r="H8" i="4"/>
  <c r="E8" i="4" s="1"/>
  <c r="K6" i="1"/>
  <c r="H9" i="9"/>
  <c r="E9" i="9" s="1"/>
  <c r="H6" i="1"/>
  <c r="H15" i="1"/>
  <c r="E15" i="1" s="1"/>
  <c r="H40" i="1"/>
  <c r="E40" i="1" s="1"/>
  <c r="E15" i="4"/>
  <c r="H5" i="3"/>
  <c r="E5" i="3" s="1"/>
  <c r="H4" i="3"/>
  <c r="E4" i="3" s="1"/>
  <c r="H38" i="1"/>
  <c r="E38" i="1" s="1"/>
  <c r="H13" i="8"/>
  <c r="E13" i="8" s="1"/>
  <c r="Q3" i="7"/>
  <c r="N3" i="7"/>
  <c r="H27" i="4"/>
  <c r="E27" i="4" s="1"/>
  <c r="C33" i="4" s="1"/>
  <c r="B29" i="13" s="1"/>
  <c r="H13" i="5" l="1"/>
  <c r="E13" i="5" s="1"/>
  <c r="H4" i="4"/>
  <c r="E4" i="4" s="1"/>
  <c r="H16" i="4"/>
  <c r="E16" i="4" s="1"/>
  <c r="C23" i="4" s="1"/>
  <c r="B28" i="13" s="1"/>
  <c r="E6" i="1"/>
  <c r="E3" i="4"/>
  <c r="Q9" i="6"/>
  <c r="E9" i="6" s="1"/>
  <c r="C12" i="6" s="1"/>
  <c r="B25" i="13" s="1"/>
  <c r="H12" i="8"/>
  <c r="E12" i="8" s="1"/>
  <c r="Q3" i="6"/>
  <c r="E3" i="6" s="1"/>
  <c r="C6" i="6" s="1"/>
  <c r="B24" i="13" s="1"/>
  <c r="N3" i="9"/>
  <c r="N12" i="5"/>
  <c r="E12" i="5" s="1"/>
  <c r="N3" i="5"/>
  <c r="Q3" i="3"/>
  <c r="H4" i="5"/>
  <c r="E4" i="5" s="1"/>
  <c r="K3" i="8"/>
  <c r="K3" i="5"/>
  <c r="E24" i="8"/>
  <c r="H23" i="8"/>
  <c r="E23" i="8" s="1"/>
  <c r="E21" i="8"/>
  <c r="H4" i="7"/>
  <c r="E4" i="7" s="1"/>
  <c r="K11" i="8"/>
  <c r="E11" i="8" s="1"/>
  <c r="K10" i="8"/>
  <c r="N3" i="8"/>
  <c r="K4" i="9"/>
  <c r="H4" i="9"/>
  <c r="H10" i="8"/>
  <c r="H3" i="8"/>
  <c r="K3" i="9"/>
  <c r="K3" i="7"/>
  <c r="H3" i="7"/>
  <c r="H3" i="9"/>
  <c r="K22" i="1"/>
  <c r="K3" i="1"/>
  <c r="K3" i="3"/>
  <c r="K37" i="1"/>
  <c r="K28" i="1"/>
  <c r="K14" i="1"/>
  <c r="N3" i="1"/>
  <c r="N3" i="3"/>
  <c r="N37" i="1"/>
  <c r="N14" i="1"/>
  <c r="N22" i="1"/>
  <c r="N28" i="1"/>
  <c r="Q28" i="1"/>
  <c r="Q22" i="1"/>
  <c r="Q14" i="1"/>
  <c r="Q37" i="1"/>
  <c r="Q3" i="1"/>
  <c r="H37" i="1"/>
  <c r="H3" i="3"/>
  <c r="H4" i="1"/>
  <c r="H16" i="1"/>
  <c r="H36" i="1"/>
  <c r="E36" i="1" s="1"/>
  <c r="H23" i="1"/>
  <c r="H3" i="1"/>
  <c r="H28" i="1"/>
  <c r="H22" i="1"/>
  <c r="H14" i="1"/>
  <c r="W28" i="1"/>
  <c r="K16" i="1"/>
  <c r="K23" i="1"/>
  <c r="K4" i="1"/>
  <c r="C17" i="5" l="1"/>
  <c r="B23" i="13" s="1"/>
  <c r="C12" i="4"/>
  <c r="B27" i="13" s="1"/>
  <c r="E28" i="1"/>
  <c r="C33" i="1" s="1"/>
  <c r="E3" i="5"/>
  <c r="C8" i="5" s="1"/>
  <c r="B22" i="13" s="1"/>
  <c r="E22" i="1"/>
  <c r="E37" i="1"/>
  <c r="C44" i="1" s="1"/>
  <c r="B20" i="13" s="1"/>
  <c r="E14" i="1"/>
  <c r="E3" i="1"/>
  <c r="E10" i="8"/>
  <c r="E3" i="9"/>
  <c r="E4" i="9"/>
  <c r="E3" i="8"/>
  <c r="E3" i="7"/>
  <c r="C8" i="7" s="1"/>
  <c r="B30" i="13" s="1"/>
  <c r="E4" i="1"/>
  <c r="E3" i="3"/>
  <c r="E23" i="1"/>
  <c r="E16" i="1"/>
  <c r="C7" i="8" l="1"/>
  <c r="B31" i="13" s="1"/>
  <c r="C16" i="8"/>
  <c r="B32" i="13" s="1"/>
  <c r="C11" i="9"/>
  <c r="B26" i="13" s="1"/>
  <c r="C7" i="3"/>
  <c r="B21" i="13" s="1"/>
  <c r="C25" i="1"/>
  <c r="B19" i="13" s="1"/>
  <c r="C11" i="1"/>
  <c r="B17" i="13" s="1"/>
  <c r="C18" i="1"/>
  <c r="B18" i="13" s="1"/>
</calcChain>
</file>

<file path=xl/sharedStrings.xml><?xml version="1.0" encoding="utf-8"?>
<sst xmlns="http://schemas.openxmlformats.org/spreadsheetml/2006/main" count="931" uniqueCount="439">
  <si>
    <t>聴覚症状のある耳に造影MRIで内リンパ水腫を認める</t>
    <rPh sb="0" eb="4">
      <t xml:space="preserve">チョウカクショウジョウ </t>
    </rPh>
    <rPh sb="9" eb="11">
      <t xml:space="preserve">ゾウエイ </t>
    </rPh>
    <rPh sb="15" eb="16">
      <t xml:space="preserve">ナイリンパスイシュ </t>
    </rPh>
    <phoneticPr fontId="1"/>
  </si>
  <si>
    <t>メニエール病と類似した難聴を伴うめまいを呈する内耳・後迷路性疾患、小脳、脳幹を中心とした中枢性疾患など、原因既知の疾患を除外できる。</t>
    <rPh sb="7" eb="9">
      <t xml:space="preserve">ルイジシタ </t>
    </rPh>
    <rPh sb="11" eb="13">
      <t xml:space="preserve">ナンチョウ </t>
    </rPh>
    <rPh sb="20" eb="21">
      <t xml:space="preserve">テイスル </t>
    </rPh>
    <rPh sb="23" eb="25">
      <t xml:space="preserve">ナイジ </t>
    </rPh>
    <rPh sb="26" eb="27">
      <t xml:space="preserve">ウシロ </t>
    </rPh>
    <rPh sb="27" eb="29">
      <t xml:space="preserve">メイロ </t>
    </rPh>
    <rPh sb="29" eb="30">
      <t xml:space="preserve">セイ </t>
    </rPh>
    <rPh sb="30" eb="32">
      <t xml:space="preserve">シッカン </t>
    </rPh>
    <rPh sb="33" eb="35">
      <t xml:space="preserve">ショウノウ </t>
    </rPh>
    <rPh sb="36" eb="38">
      <t xml:space="preserve">ノウカンヲ </t>
    </rPh>
    <rPh sb="39" eb="41">
      <t xml:space="preserve">チュウシントシタ </t>
    </rPh>
    <rPh sb="44" eb="47">
      <t xml:space="preserve">チュウスウセイ </t>
    </rPh>
    <rPh sb="47" eb="49">
      <t xml:space="preserve">シッカン </t>
    </rPh>
    <rPh sb="52" eb="56">
      <t xml:space="preserve">ゲンインキチノ </t>
    </rPh>
    <rPh sb="57" eb="59">
      <t xml:space="preserve">シッカンヲ </t>
    </rPh>
    <rPh sb="60" eb="62">
      <t xml:space="preserve">ジョガイ </t>
    </rPh>
    <phoneticPr fontId="1"/>
  </si>
  <si>
    <t>神経学的検査においてめまいに関連する第Ⅷ脳神経以外の障害を認めない。</t>
    <rPh sb="0" eb="4">
      <t xml:space="preserve">シンケイガクテキ </t>
    </rPh>
    <rPh sb="4" eb="6">
      <t xml:space="preserve">ケンサニオイテ </t>
    </rPh>
    <rPh sb="14" eb="16">
      <t xml:space="preserve">カンレンスル </t>
    </rPh>
    <rPh sb="18" eb="19">
      <t xml:space="preserve">ダイ </t>
    </rPh>
    <rPh sb="20" eb="23">
      <t xml:space="preserve">ノウシンケイ </t>
    </rPh>
    <rPh sb="23" eb="25">
      <t xml:space="preserve">イガイノ </t>
    </rPh>
    <rPh sb="26" eb="28">
      <t xml:space="preserve">ショウガイ </t>
    </rPh>
    <phoneticPr fontId="1"/>
  </si>
  <si>
    <t>平衡機能検査においてめまい発作に関連して水平性または水平回旋混合性眼振や体平衡障害などの内耳前庭障害の所見を認める。</t>
    <rPh sb="0" eb="6">
      <t xml:space="preserve">ヘイコウキノウケンサニ </t>
    </rPh>
    <rPh sb="16" eb="18">
      <t xml:space="preserve">カンレンシテ </t>
    </rPh>
    <rPh sb="20" eb="22">
      <t xml:space="preserve">スイヘイセイ </t>
    </rPh>
    <rPh sb="22" eb="23">
      <t xml:space="preserve">セイ </t>
    </rPh>
    <rPh sb="26" eb="28">
      <t xml:space="preserve">スイヘイ </t>
    </rPh>
    <rPh sb="28" eb="30">
      <t xml:space="preserve">カイセン </t>
    </rPh>
    <rPh sb="30" eb="33">
      <t xml:space="preserve">コンゴウセイ </t>
    </rPh>
    <rPh sb="33" eb="35">
      <t xml:space="preserve">ガンシン </t>
    </rPh>
    <rPh sb="36" eb="39">
      <t xml:space="preserve">タイヘイコウ </t>
    </rPh>
    <rPh sb="39" eb="41">
      <t xml:space="preserve">ショウガイ </t>
    </rPh>
    <rPh sb="44" eb="48">
      <t xml:space="preserve">ナイジゼンテイショケン </t>
    </rPh>
    <rPh sb="48" eb="50">
      <t xml:space="preserve">ショウガイノ </t>
    </rPh>
    <rPh sb="51" eb="53">
      <t xml:space="preserve">ショケンヲミトメル </t>
    </rPh>
    <phoneticPr fontId="1"/>
  </si>
  <si>
    <t>純音聴力検査において感音難聴を認め、初期にはめまい発作に関連して聴力レベルの変動を認める。</t>
    <rPh sb="0" eb="6">
      <t xml:space="preserve">ジュンオンチョウリョクケンサ </t>
    </rPh>
    <rPh sb="10" eb="14">
      <t xml:space="preserve">カンオンナンチョウ </t>
    </rPh>
    <rPh sb="15" eb="16">
      <t xml:space="preserve">ミトメ </t>
    </rPh>
    <rPh sb="18" eb="20">
      <t xml:space="preserve">ショキニハ </t>
    </rPh>
    <rPh sb="28" eb="30">
      <t xml:space="preserve">カンレンシテ </t>
    </rPh>
    <rPh sb="32" eb="34">
      <t xml:space="preserve">チョウリョク </t>
    </rPh>
    <rPh sb="38" eb="40">
      <t xml:space="preserve">ヘンドウ </t>
    </rPh>
    <rPh sb="41" eb="42">
      <t xml:space="preserve">ミトメル </t>
    </rPh>
    <phoneticPr fontId="1"/>
  </si>
  <si>
    <t>B. 検査所見</t>
    <phoneticPr fontId="1"/>
  </si>
  <si>
    <t>第Ⅷ脳神経以外の神経症状がない。</t>
    <rPh sb="0" eb="1">
      <t xml:space="preserve">ダイ </t>
    </rPh>
    <rPh sb="2" eb="5">
      <t xml:space="preserve">ノウシンケイ </t>
    </rPh>
    <rPh sb="5" eb="7">
      <t xml:space="preserve">イガイノ </t>
    </rPh>
    <rPh sb="8" eb="12">
      <t xml:space="preserve">シンケイショウジョウ </t>
    </rPh>
    <phoneticPr fontId="1"/>
  </si>
  <si>
    <t>めまい発作に伴って難聴、耳鳴、耳閉感などの聴覚症状が変動する。</t>
    <rPh sb="0" eb="2">
      <t xml:space="preserve">メマイホッサニ </t>
    </rPh>
    <rPh sb="6" eb="7">
      <t xml:space="preserve">トモナッテ </t>
    </rPh>
    <rPh sb="9" eb="11">
      <t xml:space="preserve">ナンチョウ </t>
    </rPh>
    <rPh sb="12" eb="14">
      <t xml:space="preserve">ジメイ </t>
    </rPh>
    <rPh sb="15" eb="18">
      <t xml:space="preserve">ジヘイカン </t>
    </rPh>
    <rPh sb="21" eb="25">
      <t xml:space="preserve">チョウカクショウジョウ </t>
    </rPh>
    <rPh sb="26" eb="28">
      <t xml:space="preserve">ヘンドウスル </t>
    </rPh>
    <phoneticPr fontId="1"/>
  </si>
  <si>
    <t>めまい発作を反復する。めまいは誘因なく発症し、持続時間は10分程度から数時間程度。</t>
    <rPh sb="6" eb="8">
      <t xml:space="preserve">ハンプクスル </t>
    </rPh>
    <rPh sb="15" eb="17">
      <t xml:space="preserve">ユウインナク </t>
    </rPh>
    <rPh sb="19" eb="21">
      <t xml:space="preserve">ハッショウシ </t>
    </rPh>
    <rPh sb="23" eb="27">
      <t xml:space="preserve">ジゾクジカン </t>
    </rPh>
    <rPh sb="35" eb="38">
      <t xml:space="preserve">スウジカン </t>
    </rPh>
    <rPh sb="38" eb="40">
      <t xml:space="preserve">テイド </t>
    </rPh>
    <phoneticPr fontId="1"/>
  </si>
  <si>
    <t>A. 症状</t>
    <phoneticPr fontId="1"/>
  </si>
  <si>
    <t>a</t>
    <phoneticPr fontId="1"/>
  </si>
  <si>
    <t>A</t>
    <phoneticPr fontId="1"/>
  </si>
  <si>
    <t>B</t>
    <phoneticPr fontId="1"/>
  </si>
  <si>
    <t>C</t>
    <phoneticPr fontId="1"/>
  </si>
  <si>
    <t>D</t>
    <phoneticPr fontId="1"/>
  </si>
  <si>
    <t>20分から12時間続く、2回以上の自発性めまい(sponteneous vertigo)</t>
    <rPh sb="9" eb="10">
      <t xml:space="preserve">ツヅク </t>
    </rPh>
    <rPh sb="17" eb="20">
      <t xml:space="preserve">ジハツセイ </t>
    </rPh>
    <phoneticPr fontId="1"/>
  </si>
  <si>
    <t>発作の前、最中、後に少なくとも一度は純音聴力検査で低音から中音の感音難聴が片側にあること</t>
    <rPh sb="0" eb="2">
      <t xml:space="preserve">ホッｓノ </t>
    </rPh>
    <rPh sb="3" eb="4">
      <t xml:space="preserve">マエ </t>
    </rPh>
    <rPh sb="5" eb="7">
      <t xml:space="preserve">サイチュウ </t>
    </rPh>
    <rPh sb="8" eb="9">
      <t xml:space="preserve">ノチニ </t>
    </rPh>
    <rPh sb="10" eb="11">
      <t xml:space="preserve">スクナクトモ </t>
    </rPh>
    <rPh sb="15" eb="17">
      <t xml:space="preserve">イチド </t>
    </rPh>
    <rPh sb="18" eb="22">
      <t xml:space="preserve">ジュンオンチョウリョク </t>
    </rPh>
    <rPh sb="22" eb="24">
      <t xml:space="preserve">ケンサデ </t>
    </rPh>
    <rPh sb="25" eb="27">
      <t xml:space="preserve">テイオン </t>
    </rPh>
    <rPh sb="29" eb="31">
      <t xml:space="preserve">チュウオンノ </t>
    </rPh>
    <rPh sb="32" eb="36">
      <t xml:space="preserve">カンオンナンチョウ </t>
    </rPh>
    <rPh sb="37" eb="39">
      <t xml:space="preserve">カタガワニ </t>
    </rPh>
    <phoneticPr fontId="1"/>
  </si>
  <si>
    <t>変動する耳症状（難聴、耳鳴りや耳閉塞感）があること</t>
    <rPh sb="0" eb="2">
      <t xml:space="preserve">ヘンドウスル </t>
    </rPh>
    <rPh sb="4" eb="7">
      <t xml:space="preserve">ミミショウジョウ </t>
    </rPh>
    <rPh sb="8" eb="10">
      <t xml:space="preserve">ナンチョウ </t>
    </rPh>
    <rPh sb="11" eb="13">
      <t xml:space="preserve">ミミナリ </t>
    </rPh>
    <rPh sb="16" eb="19">
      <t xml:space="preserve">ジヘイソクカン </t>
    </rPh>
    <phoneticPr fontId="1"/>
  </si>
  <si>
    <t>他の前庭疾患に該当しない</t>
    <rPh sb="0" eb="1">
      <t xml:space="preserve">ホカノ </t>
    </rPh>
    <rPh sb="2" eb="6">
      <t xml:space="preserve">ゼンテイシッカンニ </t>
    </rPh>
    <rPh sb="7" eb="9">
      <t xml:space="preserve">ガイトウシナイ </t>
    </rPh>
    <phoneticPr fontId="1"/>
  </si>
  <si>
    <t>メニエール病と類似しためまいを呈する内耳・後迷路性疾患、小脳、脳幹を中心とした中枢性疾患など、原因既知の疾患を除外できる。</t>
    <rPh sb="7" eb="9">
      <t xml:space="preserve">ルイジシタ </t>
    </rPh>
    <rPh sb="15" eb="16">
      <t xml:space="preserve">テイスル </t>
    </rPh>
    <rPh sb="18" eb="20">
      <t xml:space="preserve">ナイジ </t>
    </rPh>
    <rPh sb="21" eb="22">
      <t xml:space="preserve">ウシロ </t>
    </rPh>
    <rPh sb="22" eb="24">
      <t xml:space="preserve">メイロ </t>
    </rPh>
    <rPh sb="24" eb="25">
      <t xml:space="preserve">セイ </t>
    </rPh>
    <rPh sb="25" eb="27">
      <t xml:space="preserve">シッカン </t>
    </rPh>
    <rPh sb="28" eb="30">
      <t xml:space="preserve">ショウノウ </t>
    </rPh>
    <rPh sb="31" eb="33">
      <t xml:space="preserve">ノウカンヲ </t>
    </rPh>
    <rPh sb="34" eb="36">
      <t xml:space="preserve">チュウシントシタ </t>
    </rPh>
    <rPh sb="39" eb="42">
      <t xml:space="preserve">チュウスウセイ </t>
    </rPh>
    <rPh sb="42" eb="44">
      <t xml:space="preserve">シッカン </t>
    </rPh>
    <rPh sb="47" eb="51">
      <t xml:space="preserve">ゲンインキチノ </t>
    </rPh>
    <rPh sb="52" eb="54">
      <t xml:space="preserve">シッカンヲ </t>
    </rPh>
    <rPh sb="55" eb="57">
      <t xml:space="preserve">ジョガイ </t>
    </rPh>
    <phoneticPr fontId="1"/>
  </si>
  <si>
    <t>メニエール病確実例に類似しためまい発作を反復する。一側または両側の難聴などの聴覚症状を合併している場合があるが、この聴覚症状は固定性でめまい発作に関連して変動しない。</t>
    <rPh sb="0" eb="1">
      <t xml:space="preserve">メニエールビョウ </t>
    </rPh>
    <rPh sb="6" eb="9">
      <t xml:space="preserve">カクジツレイニ </t>
    </rPh>
    <rPh sb="10" eb="12">
      <t xml:space="preserve">ルイジシタ </t>
    </rPh>
    <rPh sb="20" eb="22">
      <t xml:space="preserve">ハンプクスル </t>
    </rPh>
    <rPh sb="25" eb="27">
      <t xml:space="preserve">イッソク </t>
    </rPh>
    <rPh sb="30" eb="32">
      <t xml:space="preserve">リョウソクノナンチョウ </t>
    </rPh>
    <rPh sb="38" eb="42">
      <t xml:space="preserve">チョウカクショウジョウ </t>
    </rPh>
    <rPh sb="43" eb="45">
      <t xml:space="preserve">ガッペイシテイル </t>
    </rPh>
    <rPh sb="49" eb="51">
      <t xml:space="preserve">バアイガアルガ </t>
    </rPh>
    <rPh sb="63" eb="66">
      <t xml:space="preserve">コテイセイ </t>
    </rPh>
    <rPh sb="70" eb="72">
      <t xml:space="preserve">ホッサニ </t>
    </rPh>
    <rPh sb="73" eb="75">
      <t xml:space="preserve">カンレンシテ </t>
    </rPh>
    <rPh sb="77" eb="79">
      <t xml:space="preserve">ヘンドウシナイ </t>
    </rPh>
    <phoneticPr fontId="1"/>
  </si>
  <si>
    <t>ｂ</t>
    <phoneticPr fontId="1"/>
  </si>
  <si>
    <t>b</t>
    <phoneticPr fontId="1"/>
  </si>
  <si>
    <t>c</t>
    <phoneticPr fontId="1"/>
  </si>
  <si>
    <t>診断</t>
    <rPh sb="0" eb="2">
      <t xml:space="preserve">シンダン </t>
    </rPh>
    <phoneticPr fontId="1"/>
  </si>
  <si>
    <t>片耳または両耳が高度難聴ないし全聾。</t>
    <rPh sb="0" eb="2">
      <t xml:space="preserve">カタミミ </t>
    </rPh>
    <rPh sb="5" eb="7">
      <t xml:space="preserve">リョウミミ </t>
    </rPh>
    <rPh sb="8" eb="12">
      <t xml:space="preserve">コウドナンチョウ </t>
    </rPh>
    <rPh sb="15" eb="17">
      <t xml:space="preserve">ゼンロウ </t>
    </rPh>
    <phoneticPr fontId="1"/>
  </si>
  <si>
    <t>難聴発症より数年〜数10年経過した後に発作性の回転性めまい（時に浮動性）を反復する。めまいは誘因なく発症し、持続時間は10分程度から数時間程度。</t>
    <rPh sb="0" eb="1">
      <t xml:space="preserve">ナンチョウ </t>
    </rPh>
    <rPh sb="2" eb="4">
      <t xml:space="preserve">ハッショウ </t>
    </rPh>
    <rPh sb="6" eb="8">
      <t xml:space="preserve">スウネン </t>
    </rPh>
    <rPh sb="9" eb="10">
      <t xml:space="preserve">スウ10ネン </t>
    </rPh>
    <rPh sb="13" eb="15">
      <t xml:space="preserve">ケイカシタ </t>
    </rPh>
    <rPh sb="17" eb="18">
      <t xml:space="preserve">アト </t>
    </rPh>
    <rPh sb="19" eb="22">
      <t xml:space="preserve">ホッサセイノ </t>
    </rPh>
    <rPh sb="23" eb="26">
      <t xml:space="preserve">カイテンセイメマイ </t>
    </rPh>
    <rPh sb="30" eb="31">
      <t xml:space="preserve">トキニ </t>
    </rPh>
    <rPh sb="34" eb="35">
      <t xml:space="preserve">フドウセイ </t>
    </rPh>
    <rPh sb="37" eb="39">
      <t xml:space="preserve">ハンプクスル </t>
    </rPh>
    <rPh sb="46" eb="48">
      <t xml:space="preserve">ユウイン </t>
    </rPh>
    <rPh sb="50" eb="52">
      <t xml:space="preserve">ハッショウシ </t>
    </rPh>
    <rPh sb="54" eb="58">
      <t xml:space="preserve">ジゾクジカン </t>
    </rPh>
    <rPh sb="66" eb="69">
      <t xml:space="preserve">スウジカン </t>
    </rPh>
    <rPh sb="69" eb="71">
      <t xml:space="preserve">テイド </t>
    </rPh>
    <phoneticPr fontId="1"/>
  </si>
  <si>
    <t>めまい発作に伴って聴覚症状が変動しない。</t>
    <rPh sb="0" eb="1">
      <t xml:space="preserve">メマイホッサニトモンッテ </t>
    </rPh>
    <rPh sb="6" eb="8">
      <t xml:space="preserve">トモナッテ </t>
    </rPh>
    <rPh sb="9" eb="13">
      <t xml:space="preserve">チョウカクショウジョウ </t>
    </rPh>
    <rPh sb="14" eb="16">
      <t xml:space="preserve">ヘンドウシナイ </t>
    </rPh>
    <phoneticPr fontId="1"/>
  </si>
  <si>
    <t>純音聴力検査において片耳または両耳が高度感音難聴ないしは全聾を認める。</t>
    <rPh sb="0" eb="6">
      <t xml:space="preserve">ジュンオンチョウリョクケンサ </t>
    </rPh>
    <rPh sb="10" eb="12">
      <t xml:space="preserve">カタミミ </t>
    </rPh>
    <rPh sb="15" eb="17">
      <t xml:space="preserve">ｙロウミミガ </t>
    </rPh>
    <rPh sb="18" eb="24">
      <t xml:space="preserve">コウドカンオンナンチョウ </t>
    </rPh>
    <rPh sb="28" eb="30">
      <t xml:space="preserve">ゼンロウ </t>
    </rPh>
    <phoneticPr fontId="1"/>
  </si>
  <si>
    <t>遅発性内リンパ水腫と類似しためまいを呈する内耳・後迷路性疾患、小脳、脳幹を中心とした中枢性疾患など、原因既知の疾患を除外できる。</t>
    <rPh sb="0" eb="3">
      <t xml:space="preserve">チハツセイ </t>
    </rPh>
    <rPh sb="3" eb="4">
      <t xml:space="preserve">ナイリンパスイシュ </t>
    </rPh>
    <rPh sb="10" eb="12">
      <t xml:space="preserve">ルイジシタ </t>
    </rPh>
    <rPh sb="18" eb="19">
      <t xml:space="preserve">テイスル </t>
    </rPh>
    <rPh sb="21" eb="23">
      <t xml:space="preserve">ナイジ </t>
    </rPh>
    <rPh sb="24" eb="25">
      <t xml:space="preserve">ウシロ </t>
    </rPh>
    <rPh sb="25" eb="27">
      <t xml:space="preserve">メイロ </t>
    </rPh>
    <rPh sb="27" eb="28">
      <t xml:space="preserve">セイ </t>
    </rPh>
    <rPh sb="28" eb="30">
      <t xml:space="preserve">シッカン </t>
    </rPh>
    <rPh sb="31" eb="33">
      <t xml:space="preserve">ショウノウ </t>
    </rPh>
    <rPh sb="34" eb="36">
      <t xml:space="preserve">ノウカンヲ </t>
    </rPh>
    <rPh sb="37" eb="39">
      <t xml:space="preserve">チュウシントシタ </t>
    </rPh>
    <rPh sb="42" eb="45">
      <t xml:space="preserve">チュウスウセイ </t>
    </rPh>
    <rPh sb="45" eb="47">
      <t xml:space="preserve">シッカン </t>
    </rPh>
    <rPh sb="50" eb="54">
      <t xml:space="preserve">ゲンインキチノ </t>
    </rPh>
    <rPh sb="55" eb="57">
      <t xml:space="preserve">シッカンヲ </t>
    </rPh>
    <rPh sb="58" eb="60">
      <t xml:space="preserve">ジョガイ </t>
    </rPh>
    <phoneticPr fontId="1"/>
  </si>
  <si>
    <t>少なくとも5回の中等度から重度の前庭症状の発作が5分から72時間続く</t>
    <phoneticPr fontId="1"/>
  </si>
  <si>
    <t>前庭発作の少なくとも50％に次の一つ以上の偏頭痛兆候がある。
1. 次のうちの二つ以上の特徴を持つ頭痛：片側性、拍動性、中等度から重度の痛みの強さ、日常動作による痛みの増悪
2. 光過敏と音過敏
3. 視覚性前兆</t>
    <phoneticPr fontId="1"/>
  </si>
  <si>
    <t>他の前庭疾患やICHDの診断基準に当てはまらない。</t>
    <rPh sb="0" eb="1">
      <t xml:space="preserve">ホカノ </t>
    </rPh>
    <rPh sb="2" eb="6">
      <t xml:space="preserve">ゼンテイシッカンヤ </t>
    </rPh>
    <rPh sb="12" eb="16">
      <t xml:space="preserve">シンダンキジュンニ </t>
    </rPh>
    <rPh sb="17" eb="18">
      <t xml:space="preserve">アテハマラナイ </t>
    </rPh>
    <phoneticPr fontId="1"/>
  </si>
  <si>
    <t>＊前庭症状</t>
    <rPh sb="1" eb="3">
      <t xml:space="preserve">ゼンテイ </t>
    </rPh>
    <rPh sb="3" eb="5">
      <t xml:space="preserve">ショウジョウ </t>
    </rPh>
    <phoneticPr fontId="1"/>
  </si>
  <si>
    <t>外的めまい｜外界が回転あるいは流れるような疑似運動感覚 を伴うめまい</t>
    <rPh sb="0" eb="2">
      <t xml:space="preserve">ガイテキ </t>
    </rPh>
    <phoneticPr fontId="1"/>
  </si>
  <si>
    <t>自発性めまい｜自己の疑似運動感覚を伴うめまい</t>
    <rPh sb="0" eb="3">
      <t xml:space="preserve">ジハツセイ </t>
    </rPh>
    <phoneticPr fontId="1"/>
  </si>
  <si>
    <t>頭位性めまい｜頭の位置を変えたあとに起きるめまい</t>
    <phoneticPr fontId="1"/>
  </si>
  <si>
    <t>視覚誘発性めまい｜複雑なあるいは大きな動く視覚刺激によって誘発されるめまい</t>
    <rPh sb="0" eb="5">
      <t xml:space="preserve">シカクユウハツセイ </t>
    </rPh>
    <phoneticPr fontId="1"/>
  </si>
  <si>
    <t>頭部運動誘発性めまい｜頭部運動の最中に起きるめまい</t>
    <rPh sb="6" eb="7">
      <t xml:space="preserve">セイ </t>
    </rPh>
    <phoneticPr fontId="1"/>
  </si>
  <si>
    <t>頭部運動誘発性浮動感（嘔気を伴う）</t>
    <rPh sb="6" eb="7">
      <t xml:space="preserve">セイ </t>
    </rPh>
    <rPh sb="7" eb="10">
      <t xml:space="preserve">フドウカン </t>
    </rPh>
    <rPh sb="11" eb="13">
      <t xml:space="preserve">オウキヲ </t>
    </rPh>
    <rPh sb="14" eb="15">
      <t xml:space="preserve">トモナウ </t>
    </rPh>
    <phoneticPr fontId="1"/>
  </si>
  <si>
    <t>＊他のタイプの浮動感は現時点では前庭性片頭痛の前庭症状には含まれない</t>
    <rPh sb="1" eb="2">
      <t xml:space="preserve">ホカノ </t>
    </rPh>
    <rPh sb="7" eb="10">
      <t xml:space="preserve">フドウカン </t>
    </rPh>
    <rPh sb="11" eb="14">
      <t>ゲンジテンデハ</t>
    </rPh>
    <rPh sb="16" eb="19">
      <t xml:space="preserve">ゼンテイセイ </t>
    </rPh>
    <rPh sb="19" eb="20">
      <t xml:space="preserve">カタ </t>
    </rPh>
    <rPh sb="20" eb="22">
      <t xml:space="preserve">ヘンズツウ </t>
    </rPh>
    <rPh sb="23" eb="27">
      <t xml:space="preserve">ゼンテイショウジョウ </t>
    </rPh>
    <rPh sb="29" eb="30">
      <t xml:space="preserve">フクマレナイ </t>
    </rPh>
    <phoneticPr fontId="1"/>
  </si>
  <si>
    <t>＊中等度</t>
    <rPh sb="1" eb="4">
      <t xml:space="preserve">チュウトウド </t>
    </rPh>
    <phoneticPr fontId="1"/>
  </si>
  <si>
    <t>日常生活に支障はあるがなんとか可能</t>
    <rPh sb="0" eb="4">
      <t xml:space="preserve">ニチジョウセイカツ </t>
    </rPh>
    <rPh sb="5" eb="7">
      <t xml:space="preserve">シショウハ </t>
    </rPh>
    <phoneticPr fontId="1"/>
  </si>
  <si>
    <t>＊重度</t>
    <rPh sb="0" eb="1">
      <t>＊</t>
    </rPh>
    <rPh sb="1" eb="3">
      <t xml:space="preserve">ジュウド </t>
    </rPh>
    <phoneticPr fontId="1"/>
  </si>
  <si>
    <t>日常生活が続けられない</t>
    <rPh sb="0" eb="1">
      <t xml:space="preserve">ニチジョウセイカツ </t>
    </rPh>
    <rPh sb="5" eb="6">
      <t xml:space="preserve">ツヅケラレナイ </t>
    </rPh>
    <phoneticPr fontId="1"/>
  </si>
  <si>
    <t>前庭性偏頭痛診断基準(Barany2012)</t>
    <rPh sb="0" eb="3">
      <t xml:space="preserve">ゼンテイセイ </t>
    </rPh>
    <rPh sb="3" eb="6">
      <t xml:space="preserve">ヘンズツウ </t>
    </rPh>
    <rPh sb="6" eb="10">
      <t xml:space="preserve">シンダンキジュン </t>
    </rPh>
    <phoneticPr fontId="1"/>
  </si>
  <si>
    <t>持続性の症状を引き起こす特異的な誘因はないが、以下の3つの因子で増悪する。
1. 立位姿勢　
2. 特定の方向や頭位に限らない能動的あるいは受動的な動き 
3. 動いているもの、あるいは複雑な視覚パターンを見たとき</t>
    <phoneticPr fontId="1"/>
  </si>
  <si>
    <t>E</t>
    <phoneticPr fontId="1"/>
  </si>
  <si>
    <t>前庭神経炎と類似した難聴を伴うめまいを呈する内耳・後迷路性疾患、小脳、脳幹を中心とした中枢性疾患など、原因既知の疾患を除外できる。</t>
    <rPh sb="0" eb="5">
      <t xml:space="preserve">ゼンテイシンケイエン </t>
    </rPh>
    <phoneticPr fontId="1"/>
  </si>
  <si>
    <t>頭部の運動や体動時に非回転性めまいや動揺視が誘発される。閉眼などにより視覚が遮断されると身体のふらつきが増強する。</t>
    <phoneticPr fontId="1"/>
  </si>
  <si>
    <t>B. 検査所見</t>
    <rPh sb="3" eb="7">
      <t xml:space="preserve">ケンサショケン </t>
    </rPh>
    <phoneticPr fontId="1"/>
  </si>
  <si>
    <t>A. 症状</t>
    <rPh sb="3" eb="5">
      <t xml:space="preserve">ショウジョウ </t>
    </rPh>
    <phoneticPr fontId="1"/>
  </si>
  <si>
    <t>温度刺激検査により両側の末梢前庭機能（半規管機能）の消失または高度低下を認める。
(5℃以下の氷水20-50mlを20-30秒で外耳道に注入しても温度眼振を認めない場合を「消失」、温度眼振が微弱な場合を「高度低下」）</t>
    <rPh sb="44" eb="46">
      <t xml:space="preserve">イカ </t>
    </rPh>
    <phoneticPr fontId="1"/>
  </si>
  <si>
    <t>A-1</t>
    <phoneticPr fontId="1"/>
  </si>
  <si>
    <t>A-2</t>
    <phoneticPr fontId="1"/>
  </si>
  <si>
    <t>A-3</t>
    <phoneticPr fontId="1"/>
  </si>
  <si>
    <t>i</t>
    <phoneticPr fontId="1"/>
  </si>
  <si>
    <t>h</t>
    <phoneticPr fontId="1"/>
  </si>
  <si>
    <t>他の疾患では説明できない。</t>
    <rPh sb="0" eb="1">
      <t xml:space="preserve">ホカノシッカン </t>
    </rPh>
    <rPh sb="6" eb="8">
      <t xml:space="preserve">セツメイデキナイ </t>
    </rPh>
    <phoneticPr fontId="1"/>
  </si>
  <si>
    <t>3ヶ月以上の慢性前庭障害で、かつ次の症状を少なくとも2つ認める</t>
    <rPh sb="3" eb="5">
      <t xml:space="preserve">イジョウ </t>
    </rPh>
    <rPh sb="6" eb="8">
      <t xml:space="preserve">マンｓネイ </t>
    </rPh>
    <rPh sb="8" eb="10">
      <t xml:space="preserve">ゼンテイ </t>
    </rPh>
    <rPh sb="10" eb="12">
      <t xml:space="preserve">ショウガイ </t>
    </rPh>
    <rPh sb="16" eb="17">
      <t xml:space="preserve">ツギノ </t>
    </rPh>
    <rPh sb="18" eb="20">
      <t xml:space="preserve">ショウジョウ </t>
    </rPh>
    <rPh sb="21" eb="22">
      <t xml:space="preserve">スクナクトモ </t>
    </rPh>
    <rPh sb="28" eb="29">
      <t xml:space="preserve">ミトメル </t>
    </rPh>
    <phoneticPr fontId="1"/>
  </si>
  <si>
    <t>2. 歩行障害</t>
    <rPh sb="3" eb="5">
      <t xml:space="preserve">ホコウ </t>
    </rPh>
    <rPh sb="5" eb="7">
      <t xml:space="preserve">ショウガイ </t>
    </rPh>
    <phoneticPr fontId="1"/>
  </si>
  <si>
    <t>3. 慢性の浮動感</t>
    <rPh sb="3" eb="5">
      <t xml:space="preserve">マンセイ </t>
    </rPh>
    <phoneticPr fontId="1"/>
  </si>
  <si>
    <t>4. 繰り返す転倒</t>
    <rPh sb="3" eb="4">
      <t xml:space="preserve">クリカエス </t>
    </rPh>
    <rPh sb="7" eb="9">
      <t xml:space="preserve">テントウ </t>
    </rPh>
    <phoneticPr fontId="1"/>
  </si>
  <si>
    <t>年齢60歳以上</t>
    <rPh sb="0" eb="2">
      <t xml:space="preserve">ネンレイ </t>
    </rPh>
    <rPh sb="5" eb="7">
      <t xml:space="preserve">イジョウ </t>
    </rPh>
    <phoneticPr fontId="1"/>
  </si>
  <si>
    <t>持続時間1分以内</t>
    <rPh sb="0" eb="4">
      <t xml:space="preserve">ジゾクジカン </t>
    </rPh>
    <phoneticPr fontId="1"/>
  </si>
  <si>
    <t>カルバマゼピンまたはオキシカルバマゼピンで治療反応がある</t>
    <rPh sb="21" eb="25">
      <t xml:space="preserve">チリョウハンノウ </t>
    </rPh>
    <phoneticPr fontId="1"/>
  </si>
  <si>
    <t>少なくとも5回以上の自発的な回転性または非回転性のめまい</t>
    <rPh sb="14" eb="17">
      <t xml:space="preserve">カイテンセイ </t>
    </rPh>
    <rPh sb="21" eb="24">
      <t xml:space="preserve">カイテンセイ </t>
    </rPh>
    <phoneticPr fontId="1"/>
  </si>
  <si>
    <t>少なくとも10回以上の自発的な回転性または非回転性のめまい</t>
    <rPh sb="15" eb="18">
      <t xml:space="preserve">カイテンセイ </t>
    </rPh>
    <rPh sb="22" eb="25">
      <t xml:space="preserve">カイテンセイ </t>
    </rPh>
    <phoneticPr fontId="1"/>
  </si>
  <si>
    <t>持続時間5分以内</t>
    <rPh sb="0" eb="4">
      <t xml:space="preserve">ジゾクジカン </t>
    </rPh>
    <phoneticPr fontId="1"/>
  </si>
  <si>
    <t>自発性または特定の頭部運動で誘発される</t>
    <rPh sb="0" eb="3">
      <t xml:space="preserve">ジハツセイ </t>
    </rPh>
    <rPh sb="6" eb="8">
      <t xml:space="preserve">トクテイノ </t>
    </rPh>
    <rPh sb="9" eb="13">
      <t xml:space="preserve">トウブウンドウ </t>
    </rPh>
    <rPh sb="14" eb="16">
      <t xml:space="preserve">ユウハツサレル </t>
    </rPh>
    <phoneticPr fontId="1"/>
  </si>
  <si>
    <t>d</t>
    <phoneticPr fontId="1"/>
  </si>
  <si>
    <t>現在あるいは過去にICHDの前兆のない偏頭痛あるいは前兆のある偏頭痛の診断基準を満たした頭痛がある。</t>
    <phoneticPr fontId="1"/>
  </si>
  <si>
    <t>浮動感、不安定感、非回転性めまいのうち1つ以上が、3ヶ月以上にわたってほとんど毎日存在する。</t>
    <phoneticPr fontId="1"/>
  </si>
  <si>
    <t>この疾患は、めまい、浮動感、不安定感を引き起こす病態、あるいは急性・発作性・慢性の前庭疾患、他の神経学的・内科的疾患、心理的ストレスによる平衡障害が先行して発症する。</t>
    <phoneticPr fontId="1"/>
  </si>
  <si>
    <t>症状は、顕著な苦痛あるいは機能障害を引き起こしている。</t>
    <phoneticPr fontId="1"/>
  </si>
  <si>
    <t>症状は他の疾患や障害ではうまく説明できない。</t>
    <phoneticPr fontId="1"/>
  </si>
  <si>
    <t>突発的な回転性めまい発作で発症する。回転性めまい発作は1回のことが多い。</t>
    <phoneticPr fontId="1"/>
  </si>
  <si>
    <t>回転性めまい発作の後、体動時あるいは歩行時のふらつき感が持続する。</t>
    <phoneticPr fontId="1"/>
  </si>
  <si>
    <t>めまいに随伴する難聴、耳鳴、耳閉塞感などの聴覚症状を認めない。</t>
    <phoneticPr fontId="1"/>
  </si>
  <si>
    <t>第Ⅷ脳神経以外の神経症状がない。</t>
    <phoneticPr fontId="1"/>
  </si>
  <si>
    <t>温度刺激検査により一側または両側の末梢前庭機能障害（半規管機能低下）を認める。</t>
    <phoneticPr fontId="1"/>
  </si>
  <si>
    <t>回転性めまい発作時に自発および頭位眼振検査で方向固定性の水平性または水平回旋混合性眼振を認める。</t>
    <phoneticPr fontId="1"/>
  </si>
  <si>
    <t>聴力検査で正常聴力またはめまいと関連しない難聴を示す。</t>
    <phoneticPr fontId="1"/>
  </si>
  <si>
    <t>めまいと関連する中枢神経症状を認めない。</t>
    <phoneticPr fontId="1"/>
  </si>
  <si>
    <t>メニエール病と類似した難聴を伴うめまいを呈する内耳・後迷路性疾患、小脳、脳幹を中心とした中枢性疾患など、原因既知の疾患を除外できる。</t>
    <phoneticPr fontId="1"/>
  </si>
  <si>
    <t>起立時あるいは歩行時に不安定感があり、かつ次の2か3の少なくとも一方を認める。</t>
    <phoneticPr fontId="1"/>
  </si>
  <si>
    <t>歩行時あるいは急速な頭部／身体運動時の視界のぼやけあるいは動揺視。</t>
    <phoneticPr fontId="1"/>
  </si>
  <si>
    <t>暗所あるいはでこぼこな場所での不安定感の増悪。</t>
    <phoneticPr fontId="1"/>
  </si>
  <si>
    <t>静止した状態での坐位あるいは臥位では症状がない。</t>
    <phoneticPr fontId="1"/>
  </si>
  <si>
    <t>5回以上の臥位から坐位／立位または坐位から立位への体位変換で誘発される、もしくは、立位の間生じて坐位や臥位で改善する浮動感、不安定感、めまい</t>
    <rPh sb="2" eb="4">
      <t xml:space="preserve">イジョウ </t>
    </rPh>
    <rPh sb="5" eb="7">
      <t xml:space="preserve">ガイ </t>
    </rPh>
    <rPh sb="9" eb="11">
      <t xml:space="preserve">ザイ </t>
    </rPh>
    <rPh sb="12" eb="14">
      <t xml:space="preserve">リツイ </t>
    </rPh>
    <rPh sb="17" eb="19">
      <t xml:space="preserve">ザイ </t>
    </rPh>
    <rPh sb="21" eb="23">
      <t xml:space="preserve">リツイ </t>
    </rPh>
    <rPh sb="25" eb="29">
      <t xml:space="preserve">タイイヘンカン </t>
    </rPh>
    <rPh sb="30" eb="32">
      <t xml:space="preserve">ユウハツ </t>
    </rPh>
    <rPh sb="41" eb="43">
      <t xml:space="preserve">リツイ </t>
    </rPh>
    <rPh sb="44" eb="45">
      <t xml:space="preserve">アイダ </t>
    </rPh>
    <rPh sb="45" eb="46">
      <t xml:space="preserve">ショウジテ </t>
    </rPh>
    <rPh sb="48" eb="50">
      <t xml:space="preserve">ザイヤ </t>
    </rPh>
    <rPh sb="51" eb="53">
      <t xml:space="preserve">ガイデ </t>
    </rPh>
    <rPh sb="54" eb="56">
      <t xml:space="preserve">カイゼンスル </t>
    </rPh>
    <rPh sb="58" eb="61">
      <t xml:space="preserve">フドウカン </t>
    </rPh>
    <rPh sb="62" eb="66">
      <t xml:space="preserve">フアンテイカン </t>
    </rPh>
    <phoneticPr fontId="1"/>
  </si>
  <si>
    <t>立位またはヘッドチルトテストでの起立性低血圧、Posutural tarhycardia syndromeまたは失神</t>
    <rPh sb="0" eb="2">
      <t xml:space="preserve">リツイ </t>
    </rPh>
    <rPh sb="16" eb="19">
      <t xml:space="preserve">キリツセイ </t>
    </rPh>
    <rPh sb="19" eb="22">
      <t xml:space="preserve">テイケツアツ </t>
    </rPh>
    <rPh sb="56" eb="58">
      <t xml:space="preserve">シッシン </t>
    </rPh>
    <phoneticPr fontId="1"/>
  </si>
  <si>
    <t>すくなくとも一つの以下の随伴症状
1. 全身衰弱、疲労感 generalized weakness or tiredness
2. 思考困難、集中困難 difficulty in thinking or concentrating
3. 目のかすみ
4. 頻脈・動悸</t>
    <rPh sb="6" eb="7">
      <t xml:space="preserve">ヒトツ </t>
    </rPh>
    <rPh sb="9" eb="11">
      <t xml:space="preserve">イカノ </t>
    </rPh>
    <rPh sb="12" eb="16">
      <t xml:space="preserve">ズイハンショウジョウ </t>
    </rPh>
    <rPh sb="20" eb="22">
      <t xml:space="preserve">ゼンシン </t>
    </rPh>
    <rPh sb="22" eb="24">
      <t xml:space="preserve">スイジャク </t>
    </rPh>
    <rPh sb="25" eb="28">
      <t xml:space="preserve">ヒロウカン </t>
    </rPh>
    <rPh sb="66" eb="68">
      <t xml:space="preserve">シコウ </t>
    </rPh>
    <rPh sb="68" eb="70">
      <t xml:space="preserve">コンナン </t>
    </rPh>
    <rPh sb="71" eb="75">
      <t xml:space="preserve">シュウチュウコンナン </t>
    </rPh>
    <rPh sb="119" eb="120">
      <t xml:space="preserve">メノ </t>
    </rPh>
    <rPh sb="128" eb="130">
      <t xml:space="preserve">ヒンミャク </t>
    </rPh>
    <rPh sb="131" eb="133">
      <t xml:space="preserve">ドウキ </t>
    </rPh>
    <phoneticPr fontId="1"/>
  </si>
  <si>
    <t>特定の頭位変換によって回転性または動揺性のめまいがおこる。</t>
    <phoneticPr fontId="1"/>
  </si>
  <si>
    <t>めまいは数秒の潜時をおいて出現し、次第に増強した後に減弱ないし消失する。めまいの持続時間は1分以内のことが多い。</t>
    <phoneticPr fontId="1"/>
  </si>
  <si>
    <t>繰り返して同じ頭位変換を行うと、めまいは軽減するか、起こらなくなる。</t>
    <phoneticPr fontId="1"/>
  </si>
  <si>
    <t>坐位での患側向き45度頸部捻転から患側向き45度懸垂位への頭位変換眼振検査にて眼球の上極が患側へ向かう回旋性眼振が発現する。眼振には強い回旋成分に上眼瞼向き垂直成分が混在していることが多い。</t>
    <phoneticPr fontId="1"/>
  </si>
  <si>
    <t>上記の眼振の消失後に懸垂頭位から坐位に戻したときに、眼球の上極が健側へ向かう回旋性眼振が発現する。この眼振には下眼瞼向き垂直成分が混合していることが多い。</t>
    <phoneticPr fontId="1"/>
  </si>
  <si>
    <t>眼振は数秒の潜時をおいて発現し、次第に増強した後に減弱、消失する。持続時間は1分以内のことが多い。眼振の出現に伴ってめまいを自覚する。</t>
    <phoneticPr fontId="1"/>
  </si>
  <si>
    <t>良性発作性頭位めまい症と類似しためまいを呈する内耳・後迷路性疾患、小脳、脳幹を中心とした中枢性疾患など、原因既知の疾患を除外できる。</t>
    <rPh sb="0" eb="2">
      <t xml:space="preserve">リョウセイ </t>
    </rPh>
    <rPh sb="2" eb="5">
      <t xml:space="preserve">ホッサセイ </t>
    </rPh>
    <rPh sb="5" eb="7">
      <t xml:space="preserve">トウイメマイショウ </t>
    </rPh>
    <phoneticPr fontId="1"/>
  </si>
  <si>
    <t>臥位での頭位眼振検査にて右下頭位で右向き水平性眼振と左下頭位で左向き水平性眼振の方向交代性下向性（向地性）眼振が発現する。眼振には回旋成分が混在していることが多い。</t>
    <rPh sb="0" eb="2">
      <t xml:space="preserve">ガイデノ </t>
    </rPh>
    <rPh sb="4" eb="8">
      <t xml:space="preserve">トウイガンシン </t>
    </rPh>
    <rPh sb="8" eb="10">
      <t xml:space="preserve">ケンサニテ </t>
    </rPh>
    <rPh sb="12" eb="14">
      <t xml:space="preserve">ミギシタ </t>
    </rPh>
    <rPh sb="14" eb="16">
      <t xml:space="preserve">トウイデ </t>
    </rPh>
    <rPh sb="17" eb="19">
      <t xml:space="preserve">ミギムキ </t>
    </rPh>
    <rPh sb="20" eb="23">
      <t xml:space="preserve">スイヘイセイ </t>
    </rPh>
    <rPh sb="23" eb="25">
      <t xml:space="preserve">ガンシｎ </t>
    </rPh>
    <rPh sb="26" eb="28">
      <t xml:space="preserve">ヒダリシタ </t>
    </rPh>
    <rPh sb="28" eb="30">
      <t xml:space="preserve">トウイデ </t>
    </rPh>
    <rPh sb="31" eb="33">
      <t xml:space="preserve">ヒダリムキ </t>
    </rPh>
    <rPh sb="34" eb="37">
      <t xml:space="preserve">スイヘイセイ </t>
    </rPh>
    <rPh sb="37" eb="39">
      <t xml:space="preserve">ガンシンノ </t>
    </rPh>
    <rPh sb="46" eb="47">
      <t xml:space="preserve">ムカウ </t>
    </rPh>
    <rPh sb="49" eb="52">
      <t xml:space="preserve">コウチセイ </t>
    </rPh>
    <rPh sb="53" eb="55">
      <t xml:space="preserve">ガンシン </t>
    </rPh>
    <rPh sb="61" eb="63">
      <t xml:space="preserve">ガンシンニハ </t>
    </rPh>
    <rPh sb="65" eb="69">
      <t xml:space="preserve">カイセンセイブン </t>
    </rPh>
    <rPh sb="70" eb="72">
      <t xml:space="preserve">コンザイシテイル </t>
    </rPh>
    <rPh sb="79" eb="80">
      <t xml:space="preserve">オオイ ホウコウコウタイセイ </t>
    </rPh>
    <phoneticPr fontId="1"/>
  </si>
  <si>
    <t>めまいは潜時なく出現し、特定の頭位を維持する限り1分以上持続する。</t>
    <rPh sb="0" eb="2">
      <t>メマイハ</t>
    </rPh>
    <rPh sb="8" eb="10">
      <t xml:space="preserve">シュツゲンシ </t>
    </rPh>
    <rPh sb="12" eb="14">
      <t xml:space="preserve">トクテイノトウイヲ </t>
    </rPh>
    <rPh sb="18" eb="20">
      <t xml:space="preserve">イジスル </t>
    </rPh>
    <rPh sb="22" eb="23">
      <t xml:space="preserve">カギリ </t>
    </rPh>
    <rPh sb="28" eb="30">
      <t xml:space="preserve">ジゾクスル </t>
    </rPh>
    <phoneticPr fontId="1"/>
  </si>
  <si>
    <t>臥位での頭位眼振検査にて右下頭位で左向き水平性眼振と左下頭位で右向き水平性眼振の方向交代性上向性（背地性）眼振が発現する。眼振には回旋成分が混在していることが多い。</t>
    <rPh sb="0" eb="2">
      <t xml:space="preserve">ガイデノ </t>
    </rPh>
    <rPh sb="4" eb="8">
      <t xml:space="preserve">トウイガンシン </t>
    </rPh>
    <rPh sb="8" eb="10">
      <t xml:space="preserve">ケンサニテ </t>
    </rPh>
    <rPh sb="12" eb="14">
      <t xml:space="preserve">ミギシタ </t>
    </rPh>
    <rPh sb="14" eb="16">
      <t xml:space="preserve">トウイデ </t>
    </rPh>
    <rPh sb="17" eb="18">
      <t xml:space="preserve">ヒダリ </t>
    </rPh>
    <rPh sb="18" eb="19">
      <t xml:space="preserve">ミギムキ </t>
    </rPh>
    <rPh sb="20" eb="23">
      <t xml:space="preserve">スイヘイセイ </t>
    </rPh>
    <rPh sb="23" eb="25">
      <t xml:space="preserve">ガンシｎ </t>
    </rPh>
    <rPh sb="26" eb="28">
      <t xml:space="preserve">ヒダリシタ </t>
    </rPh>
    <rPh sb="28" eb="30">
      <t xml:space="preserve">トウイデ </t>
    </rPh>
    <rPh sb="31" eb="32">
      <t xml:space="preserve">ミギ </t>
    </rPh>
    <rPh sb="32" eb="33">
      <t xml:space="preserve">ヒダリムキ </t>
    </rPh>
    <rPh sb="34" eb="37">
      <t xml:space="preserve">スイヘイセイ </t>
    </rPh>
    <rPh sb="37" eb="39">
      <t xml:space="preserve">ガンシンノ </t>
    </rPh>
    <rPh sb="45" eb="46">
      <t xml:space="preserve">ウエ </t>
    </rPh>
    <rPh sb="46" eb="47">
      <t xml:space="preserve">ムカウ </t>
    </rPh>
    <rPh sb="49" eb="50">
      <t xml:space="preserve">ハイチ </t>
    </rPh>
    <rPh sb="50" eb="52">
      <t xml:space="preserve">コウチセイ </t>
    </rPh>
    <rPh sb="53" eb="55">
      <t xml:space="preserve">ガンシン </t>
    </rPh>
    <rPh sb="61" eb="63">
      <t xml:space="preserve">ガンシンニハ </t>
    </rPh>
    <rPh sb="65" eb="69">
      <t xml:space="preserve">カイセンセイブン </t>
    </rPh>
    <rPh sb="70" eb="72">
      <t xml:space="preserve">コンザイシテイル </t>
    </rPh>
    <rPh sb="79" eb="80">
      <t xml:space="preserve">オオイ ホウコウコウタイセイ </t>
    </rPh>
    <phoneticPr fontId="1"/>
  </si>
  <si>
    <t>眼振は潜時なく出現し、めまい頭位を維持する限り1分以上持続する。眼振の出現に伴ってめまいを自覚する。</t>
    <rPh sb="0" eb="1">
      <t xml:space="preserve">ガンシンハ </t>
    </rPh>
    <rPh sb="3" eb="5">
      <t xml:space="preserve">センジナク </t>
    </rPh>
    <rPh sb="7" eb="9">
      <t xml:space="preserve">シュツゲンシ </t>
    </rPh>
    <rPh sb="17" eb="19">
      <t xml:space="preserve">イジスルカギリ </t>
    </rPh>
    <rPh sb="27" eb="29">
      <t xml:space="preserve">ジゾクスル </t>
    </rPh>
    <rPh sb="32" eb="34">
      <t xml:space="preserve">ガンシンノ </t>
    </rPh>
    <rPh sb="35" eb="37">
      <t xml:space="preserve">シュツゲンニトモナッテ </t>
    </rPh>
    <rPh sb="45" eb="47">
      <t xml:space="preserve">ジカクスル </t>
    </rPh>
    <phoneticPr fontId="1"/>
  </si>
  <si>
    <t>e</t>
    <phoneticPr fontId="1"/>
  </si>
  <si>
    <t>確実例(Definite)  A.症状とB.検査所見のすべての項目を満たしたもの。</t>
    <phoneticPr fontId="1"/>
  </si>
  <si>
    <t xml:space="preserve">寛解例(Probable) 過去にA.症状の項目を満たしていたが頭位・頭位変換眼振を認めず，良性発作性頭位めまい症が自然寛解したと考えられるもの。 </t>
    <rPh sb="2" eb="3">
      <t xml:space="preserve">カンカイレイ </t>
    </rPh>
    <rPh sb="14" eb="16">
      <t xml:space="preserve">カンカイレイ </t>
    </rPh>
    <phoneticPr fontId="1"/>
  </si>
  <si>
    <t>非定型例(atypical) A.症状のすべての項目とB.検査所見の除外項目を満たし，B.検査所見の項目を満たす眼振を認めないもの。</t>
    <rPh sb="0" eb="4">
      <t xml:space="preserve">ヒテイケイレイ </t>
    </rPh>
    <rPh sb="34" eb="36">
      <t xml:space="preserve">ジョガイ </t>
    </rPh>
    <rPh sb="36" eb="38">
      <t xml:space="preserve">コウモク </t>
    </rPh>
    <rPh sb="50" eb="52">
      <t xml:space="preserve">コウモクヲ </t>
    </rPh>
    <rPh sb="53" eb="54">
      <t xml:space="preserve">ミタス </t>
    </rPh>
    <phoneticPr fontId="1"/>
  </si>
  <si>
    <t>起立性低血圧Orthostatic hypotensionの定義</t>
    <rPh sb="0" eb="3">
      <t xml:space="preserve">キリツセイ </t>
    </rPh>
    <rPh sb="3" eb="6">
      <t xml:space="preserve">テイケツアツ </t>
    </rPh>
    <rPh sb="30" eb="32">
      <t xml:space="preserve">テイギ </t>
    </rPh>
    <phoneticPr fontId="1"/>
  </si>
  <si>
    <t>a sustained reduction in systolic (&gt;20 mmHg)and or diastolic (&gt;10 mmHg) blood pressure within 3 minutes upon standing from sitting or during head-up tilt test</t>
    <phoneticPr fontId="1"/>
  </si>
  <si>
    <r>
      <rPr>
        <b/>
        <sz val="12"/>
        <color theme="1"/>
        <rFont val="ヒラギノ角ゴシック W3"/>
        <family val="2"/>
        <charset val="128"/>
      </rPr>
      <t xml:space="preserve">遅延性起立性低血圧delayed OH 
</t>
    </r>
    <r>
      <rPr>
        <sz val="12"/>
        <color theme="1"/>
        <rFont val="ヒラギノ角ゴシック W3"/>
        <family val="2"/>
        <charset val="128"/>
      </rPr>
      <t>a sustained fall of blood pressure (systolic</t>
    </r>
    <r>
      <rPr>
        <sz val="12"/>
        <color theme="1"/>
        <rFont val="Times New Roman"/>
        <family val="1"/>
      </rPr>
      <t>≥</t>
    </r>
    <r>
      <rPr>
        <sz val="12"/>
        <color theme="1"/>
        <rFont val="Hiragino Sans W3"/>
        <family val="2"/>
        <charset val="128"/>
      </rPr>
      <t>20 mmHg or diastolic</t>
    </r>
    <r>
      <rPr>
        <sz val="12"/>
        <color theme="1"/>
        <rFont val="Times New Roman"/>
        <family val="1"/>
      </rPr>
      <t>≥</t>
    </r>
    <r>
      <rPr>
        <sz val="12"/>
        <color theme="1"/>
        <rFont val="Hiragino Sans W3"/>
        <family val="2"/>
        <charset val="128"/>
      </rPr>
      <t>10 mmHg) occurring later than 3 minutes after standing or head-up tilt test</t>
    </r>
    <rPh sb="0" eb="3">
      <t xml:space="preserve">チエンセイ </t>
    </rPh>
    <rPh sb="3" eb="9">
      <t xml:space="preserve">キリツセイテイケツアツ </t>
    </rPh>
    <phoneticPr fontId="1"/>
  </si>
  <si>
    <t>※日本語の文献では収縮期血圧の絶対値90mmHg未満もOK</t>
    <rPh sb="1" eb="4">
      <t xml:space="preserve">ニホンゴノ </t>
    </rPh>
    <rPh sb="5" eb="7">
      <t xml:space="preserve">ブンケン </t>
    </rPh>
    <rPh sb="9" eb="12">
      <t xml:space="preserve">シュウシュクキ </t>
    </rPh>
    <rPh sb="12" eb="14">
      <t xml:space="preserve">ケツアツ </t>
    </rPh>
    <rPh sb="15" eb="18">
      <t xml:space="preserve">ゼッタイチ </t>
    </rPh>
    <rPh sb="24" eb="26">
      <t xml:space="preserve">ミマン </t>
    </rPh>
    <phoneticPr fontId="1"/>
  </si>
  <si>
    <r>
      <t xml:space="preserve">体位性起立頻脈症候群Postural tachycardia syndrome
</t>
    </r>
    <r>
      <rPr>
        <sz val="12"/>
        <color theme="1"/>
        <rFont val="ヒラギノ角ゴシック W3"/>
        <family val="2"/>
        <charset val="128"/>
      </rPr>
      <t>a sustained heart rate increase of at least 30 beats per minute or a heart rate of 120 beats per minute or more within 10 minutes of standing or during head-up tilt test in the absence of OH. For individuals aged 12–19 years, the minimum increment required for diagnosis is 40 beats per minute.</t>
    </r>
    <rPh sb="0" eb="3">
      <t xml:space="preserve">タイイセイ </t>
    </rPh>
    <rPh sb="3" eb="7">
      <t xml:space="preserve">キリツヒンミャク </t>
    </rPh>
    <rPh sb="7" eb="10">
      <t xml:space="preserve">ショウコウグン </t>
    </rPh>
    <phoneticPr fontId="1"/>
  </si>
  <si>
    <t>※Barany基準では20分以上だが、日本の基準にあわせて10分以上も含めている</t>
    <rPh sb="7" eb="9">
      <t xml:space="preserve">キジュン </t>
    </rPh>
    <rPh sb="19" eb="21">
      <t xml:space="preserve">ニホンノキジュン </t>
    </rPh>
    <rPh sb="31" eb="32">
      <t xml:space="preserve">フン </t>
    </rPh>
    <rPh sb="32" eb="34">
      <t xml:space="preserve">イジョウ </t>
    </rPh>
    <rPh sb="35" eb="36">
      <t xml:space="preserve">フクメテイル </t>
    </rPh>
    <phoneticPr fontId="1"/>
  </si>
  <si>
    <t>20分から24時間続く、2回以上の自発性めまい(sponteneous vertigo)</t>
    <rPh sb="9" eb="10">
      <t xml:space="preserve">ツヅク </t>
    </rPh>
    <rPh sb="17" eb="20">
      <t xml:space="preserve">ジハツセイ </t>
    </rPh>
    <phoneticPr fontId="1"/>
  </si>
  <si>
    <t>※厳密には基準Bの3つの項目すべてを経過中に認める必要があるが、それらが同等に症状を増悪させなくてもよい。患者が回避している場合もある。</t>
    <rPh sb="1" eb="3">
      <t xml:space="preserve">ゲンミツニハ </t>
    </rPh>
    <rPh sb="5" eb="7">
      <t xml:space="preserve">キジュン </t>
    </rPh>
    <rPh sb="12" eb="14">
      <t xml:space="preserve">コウモク </t>
    </rPh>
    <rPh sb="18" eb="20">
      <t xml:space="preserve">ケイカ </t>
    </rPh>
    <rPh sb="20" eb="21">
      <t xml:space="preserve">チュウ </t>
    </rPh>
    <rPh sb="22" eb="23">
      <t xml:space="preserve">ミトメル </t>
    </rPh>
    <rPh sb="25" eb="27">
      <t xml:space="preserve">ヒツヨウガアル </t>
    </rPh>
    <rPh sb="36" eb="38">
      <t xml:space="preserve">ドウトウニ </t>
    </rPh>
    <rPh sb="39" eb="41">
      <t xml:space="preserve">ショウジョウ </t>
    </rPh>
    <rPh sb="42" eb="44">
      <t xml:space="preserve">ゾウアク </t>
    </rPh>
    <rPh sb="53" eb="55">
      <t xml:space="preserve">カンジャ </t>
    </rPh>
    <rPh sb="56" eb="58">
      <t xml:space="preserve">カイヒ </t>
    </rPh>
    <rPh sb="62" eb="64">
      <t xml:space="preserve">バアイ </t>
    </rPh>
    <phoneticPr fontId="1"/>
  </si>
  <si>
    <t>Q1</t>
    <phoneticPr fontId="1"/>
  </si>
  <si>
    <t>ab</t>
  </si>
  <si>
    <t>ab</t>
    <phoneticPr fontId="1"/>
  </si>
  <si>
    <t>Q3</t>
    <phoneticPr fontId="1"/>
  </si>
  <si>
    <t>Q4</t>
    <phoneticPr fontId="1"/>
  </si>
  <si>
    <t>Q7</t>
    <phoneticPr fontId="1"/>
  </si>
  <si>
    <t>Q8</t>
    <phoneticPr fontId="1"/>
  </si>
  <si>
    <t>Q23</t>
    <phoneticPr fontId="1"/>
  </si>
  <si>
    <t>Q12</t>
    <phoneticPr fontId="1"/>
  </si>
  <si>
    <t>Q24</t>
    <phoneticPr fontId="1"/>
  </si>
  <si>
    <t>Q21</t>
    <phoneticPr fontId="1"/>
  </si>
  <si>
    <t>Q2</t>
    <phoneticPr fontId="1"/>
  </si>
  <si>
    <t>bcd</t>
  </si>
  <si>
    <t>bcd</t>
    <phoneticPr fontId="1"/>
  </si>
  <si>
    <t>de</t>
    <phoneticPr fontId="1"/>
  </si>
  <si>
    <t>abc</t>
  </si>
  <si>
    <t>abc</t>
    <phoneticPr fontId="1"/>
  </si>
  <si>
    <t>Q10</t>
    <phoneticPr fontId="1"/>
  </si>
  <si>
    <t>Q11</t>
    <phoneticPr fontId="1"/>
  </si>
  <si>
    <t>Q32</t>
    <phoneticPr fontId="1"/>
  </si>
  <si>
    <t>Q28</t>
    <phoneticPr fontId="1"/>
  </si>
  <si>
    <t>bc</t>
  </si>
  <si>
    <t>bc</t>
    <phoneticPr fontId="1"/>
  </si>
  <si>
    <t>Q29</t>
    <phoneticPr fontId="1"/>
  </si>
  <si>
    <t>Q30</t>
    <phoneticPr fontId="1"/>
  </si>
  <si>
    <t>abcd</t>
    <phoneticPr fontId="1"/>
  </si>
  <si>
    <t>cd</t>
    <phoneticPr fontId="1"/>
  </si>
  <si>
    <t>cdef</t>
    <phoneticPr fontId="1"/>
  </si>
  <si>
    <t>Q9</t>
    <phoneticPr fontId="1"/>
  </si>
  <si>
    <t>Q13</t>
    <phoneticPr fontId="1"/>
  </si>
  <si>
    <t>bci</t>
    <phoneticPr fontId="1"/>
  </si>
  <si>
    <t>Q5</t>
    <phoneticPr fontId="1"/>
  </si>
  <si>
    <t>Q6</t>
    <phoneticPr fontId="1"/>
  </si>
  <si>
    <t>Q34</t>
    <phoneticPr fontId="1"/>
  </si>
  <si>
    <t>Q35</t>
    <phoneticPr fontId="1"/>
  </si>
  <si>
    <t>Q27</t>
    <phoneticPr fontId="1"/>
  </si>
  <si>
    <t>bcei</t>
    <phoneticPr fontId="1"/>
  </si>
  <si>
    <t>eh</t>
    <phoneticPr fontId="1"/>
  </si>
  <si>
    <t>ij</t>
    <phoneticPr fontId="1"/>
  </si>
  <si>
    <t>Q14</t>
    <phoneticPr fontId="1"/>
  </si>
  <si>
    <t>kl</t>
    <phoneticPr fontId="1"/>
  </si>
  <si>
    <t>abci</t>
    <phoneticPr fontId="1"/>
  </si>
  <si>
    <t>Q31</t>
    <phoneticPr fontId="1"/>
  </si>
  <si>
    <t>bcdef</t>
    <phoneticPr fontId="1"/>
  </si>
  <si>
    <t>efgh</t>
    <phoneticPr fontId="1"/>
  </si>
  <si>
    <t>Q26</t>
    <phoneticPr fontId="1"/>
  </si>
  <si>
    <t>Q22</t>
    <phoneticPr fontId="1"/>
  </si>
  <si>
    <t>Q25</t>
    <phoneticPr fontId="1"/>
  </si>
  <si>
    <t>A:平衡障害・日常生活の障害</t>
  </si>
  <si>
    <t xml:space="preserve"> B:聴覚障害</t>
  </si>
  <si>
    <t>C:病態の進行度</t>
  </si>
  <si>
    <t xml:space="preserve">注:不可逆性の両側性高度平衡障害とは、平衡機能検査で両側の半規管麻痺を認める場合。 </t>
    <rPh sb="19" eb="21">
      <t xml:space="preserve">ヘイコウ </t>
    </rPh>
    <phoneticPr fontId="1"/>
  </si>
  <si>
    <t xml:space="preserve">注:不可逆性の両側性高度難聴とは，純音聴力検査で平均聴力が両側 70 dB 以上で70 dB 未満に改善しない場合。 </t>
    <phoneticPr fontId="1"/>
  </si>
  <si>
    <t>0点</t>
    <rPh sb="1" eb="2">
      <t xml:space="preserve">テン </t>
    </rPh>
    <phoneticPr fontId="1"/>
  </si>
  <si>
    <t>0-1点</t>
    <rPh sb="3" eb="4">
      <t xml:space="preserve">テン </t>
    </rPh>
    <phoneticPr fontId="1"/>
  </si>
  <si>
    <t>1-2点</t>
    <rPh sb="3" eb="4">
      <t xml:space="preserve">テン </t>
    </rPh>
    <phoneticPr fontId="1"/>
  </si>
  <si>
    <t>2点</t>
    <rPh sb="1" eb="2">
      <t xml:space="preserve">テン </t>
    </rPh>
    <phoneticPr fontId="1"/>
  </si>
  <si>
    <t>3点</t>
    <phoneticPr fontId="1"/>
  </si>
  <si>
    <t>2-3点</t>
    <rPh sb="3" eb="4">
      <t xml:space="preserve">テン </t>
    </rPh>
    <phoneticPr fontId="1"/>
  </si>
  <si>
    <t>4点</t>
    <phoneticPr fontId="1"/>
  </si>
  <si>
    <t>難聴、耳鳴、耳閉塞感などの聴覚症状の増悪、軽快を反復するが、めまい発作を伴わない。</t>
    <rPh sb="0" eb="2">
      <t xml:space="preserve">ナンチョウ </t>
    </rPh>
    <rPh sb="3" eb="5">
      <t xml:space="preserve">ジメイ </t>
    </rPh>
    <rPh sb="6" eb="7">
      <t xml:space="preserve">ミミ </t>
    </rPh>
    <rPh sb="7" eb="10">
      <t xml:space="preserve">ヘイソクカン </t>
    </rPh>
    <rPh sb="13" eb="17">
      <t xml:space="preserve">チョウカクショウジョウ </t>
    </rPh>
    <rPh sb="18" eb="20">
      <t xml:space="preserve">ゾウアク </t>
    </rPh>
    <rPh sb="21" eb="23">
      <t xml:space="preserve">ケイカイ </t>
    </rPh>
    <rPh sb="24" eb="26">
      <t xml:space="preserve">ハンプクスルガ </t>
    </rPh>
    <rPh sb="36" eb="37">
      <t xml:space="preserve">トモナワナイ </t>
    </rPh>
    <phoneticPr fontId="1"/>
  </si>
  <si>
    <t>神経学的検査において難聴に関連する第Ⅷ脳神経以外の障害を認めない。</t>
    <rPh sb="0" eb="4">
      <t xml:space="preserve">シンケイガクテキ </t>
    </rPh>
    <rPh sb="4" eb="6">
      <t xml:space="preserve">ケンサニオイテ </t>
    </rPh>
    <rPh sb="10" eb="12">
      <t xml:space="preserve">ナンチョウ </t>
    </rPh>
    <rPh sb="13" eb="15">
      <t xml:space="preserve">カンレンスル </t>
    </rPh>
    <rPh sb="17" eb="18">
      <t xml:space="preserve">ダイ </t>
    </rPh>
    <rPh sb="19" eb="22">
      <t xml:space="preserve">ノウシンケイ </t>
    </rPh>
    <rPh sb="22" eb="24">
      <t xml:space="preserve">イガイノ </t>
    </rPh>
    <rPh sb="25" eb="27">
      <t xml:space="preserve">ショウガイ </t>
    </rPh>
    <phoneticPr fontId="1"/>
  </si>
  <si>
    <t>メニエール病と類似した難聴を呈する内耳・後迷路性疾患、小脳、脳幹を中心とした中枢性疾患など、原因既知の疾患を除外できる。</t>
    <rPh sb="7" eb="9">
      <t xml:space="preserve">ルイジシタ </t>
    </rPh>
    <rPh sb="11" eb="13">
      <t xml:space="preserve">ナンチョウ </t>
    </rPh>
    <rPh sb="14" eb="15">
      <t xml:space="preserve">テイスル </t>
    </rPh>
    <rPh sb="17" eb="19">
      <t xml:space="preserve">ナイジ </t>
    </rPh>
    <rPh sb="20" eb="21">
      <t xml:space="preserve">ウシロ </t>
    </rPh>
    <rPh sb="21" eb="23">
      <t xml:space="preserve">メイロ </t>
    </rPh>
    <rPh sb="23" eb="24">
      <t xml:space="preserve">セイ </t>
    </rPh>
    <rPh sb="24" eb="26">
      <t xml:space="preserve">シッカン </t>
    </rPh>
    <rPh sb="27" eb="29">
      <t xml:space="preserve">ショウノウ </t>
    </rPh>
    <rPh sb="30" eb="32">
      <t xml:space="preserve">ノウカンヲ </t>
    </rPh>
    <rPh sb="33" eb="35">
      <t xml:space="preserve">チュウシントシタ </t>
    </rPh>
    <rPh sb="38" eb="41">
      <t xml:space="preserve">チュウスウセイ </t>
    </rPh>
    <rPh sb="41" eb="43">
      <t xml:space="preserve">シッカン </t>
    </rPh>
    <rPh sb="46" eb="50">
      <t xml:space="preserve">ゲンインキチノ </t>
    </rPh>
    <rPh sb="51" eb="53">
      <t xml:space="preserve">シッカンヲ </t>
    </rPh>
    <rPh sb="54" eb="56">
      <t xml:space="preserve">ジョガイ </t>
    </rPh>
    <phoneticPr fontId="1"/>
  </si>
  <si>
    <t>確実例：A2項目、B3項目を満たしたもの</t>
    <rPh sb="0" eb="3">
      <t xml:space="preserve">カクジツレイ </t>
    </rPh>
    <rPh sb="14" eb="15">
      <t xml:space="preserve">ミタシタモノ </t>
    </rPh>
    <phoneticPr fontId="1"/>
  </si>
  <si>
    <t>純音聴力検査において感音難聴を認める。聴力型は低音障害型または水平型感音難聴が多い。</t>
    <rPh sb="0" eb="4">
      <t xml:space="preserve">ジュンオンチョウリョク </t>
    </rPh>
    <rPh sb="4" eb="6">
      <t xml:space="preserve">ケンサ </t>
    </rPh>
    <rPh sb="10" eb="12">
      <t xml:space="preserve">カンオン </t>
    </rPh>
    <rPh sb="12" eb="14">
      <t xml:space="preserve">ナンチョウ </t>
    </rPh>
    <rPh sb="19" eb="21">
      <t xml:space="preserve">チョウリョク </t>
    </rPh>
    <rPh sb="21" eb="22">
      <t xml:space="preserve">ガタ </t>
    </rPh>
    <rPh sb="23" eb="28">
      <t xml:space="preserve">テイオンショウガイガタ </t>
    </rPh>
    <rPh sb="31" eb="34">
      <t xml:space="preserve">スイヘイガタ </t>
    </rPh>
    <rPh sb="34" eb="36">
      <t xml:space="preserve">カンオン </t>
    </rPh>
    <rPh sb="36" eb="38">
      <t xml:space="preserve">ナンチョウガ </t>
    </rPh>
    <rPh sb="39" eb="40">
      <t xml:space="preserve">オオイ </t>
    </rPh>
    <phoneticPr fontId="1"/>
  </si>
  <si>
    <t>めまい発作に伴う特徴的な脳神経症状が存在する</t>
    <rPh sb="8" eb="11">
      <t xml:space="preserve">トクチョウテキナ </t>
    </rPh>
    <rPh sb="12" eb="17">
      <t xml:space="preserve">ノウシンケイショウジョウ </t>
    </rPh>
    <rPh sb="18" eb="20">
      <t xml:space="preserve">ソンザイスル </t>
    </rPh>
    <phoneticPr fontId="1"/>
  </si>
  <si>
    <t>めまい発作の多くは突然、自然に生じる。</t>
    <rPh sb="6" eb="7">
      <t xml:space="preserve">オオク </t>
    </rPh>
    <rPh sb="9" eb="11">
      <t xml:space="preserve">トツゼン </t>
    </rPh>
    <rPh sb="12" eb="14">
      <t xml:space="preserve">シゼンニ </t>
    </rPh>
    <rPh sb="15" eb="16">
      <t xml:space="preserve">ショウジル </t>
    </rPh>
    <phoneticPr fontId="1"/>
  </si>
  <si>
    <t>左右に頭を回転させたときにめまい発作が誘発されることがある。</t>
    <rPh sb="0" eb="2">
      <t xml:space="preserve">サユウニ </t>
    </rPh>
    <rPh sb="3" eb="4">
      <t xml:space="preserve">アタマヲ </t>
    </rPh>
    <rPh sb="5" eb="7">
      <t xml:space="preserve">カイテンサセタ </t>
    </rPh>
    <rPh sb="19" eb="21">
      <t xml:space="preserve">ユウハツ </t>
    </rPh>
    <phoneticPr fontId="1"/>
  </si>
  <si>
    <t>過換気でめまいおよび眼振が誘発されることがある。</t>
    <rPh sb="0" eb="3">
      <t xml:space="preserve">カカンキ </t>
    </rPh>
    <rPh sb="10" eb="12">
      <t xml:space="preserve">ガンシンガ </t>
    </rPh>
    <rPh sb="13" eb="15">
      <t xml:space="preserve">ユウハツサレル </t>
    </rPh>
    <phoneticPr fontId="1"/>
  </si>
  <si>
    <t>頭部を側方に回旋させたままにした場合に再現性のあるめまい発作が誘発される場合には、頭位性椎骨動脈症候群と診断できる。</t>
    <rPh sb="0" eb="2">
      <t xml:space="preserve">トウブ </t>
    </rPh>
    <rPh sb="3" eb="5">
      <t xml:space="preserve">ソクホウ </t>
    </rPh>
    <rPh sb="6" eb="8">
      <t xml:space="preserve">カイセンサセタ </t>
    </rPh>
    <rPh sb="19" eb="22">
      <t xml:space="preserve">サイゲンセイ </t>
    </rPh>
    <rPh sb="31" eb="33">
      <t xml:space="preserve">ユウハツ </t>
    </rPh>
    <rPh sb="41" eb="44">
      <t xml:space="preserve">トウイセイ </t>
    </rPh>
    <rPh sb="44" eb="51">
      <t xml:space="preserve">ツイコツドウミャクショウコウグン </t>
    </rPh>
    <rPh sb="52" eb="54">
      <t xml:space="preserve">シンダンデキル </t>
    </rPh>
    <phoneticPr fontId="1"/>
  </si>
  <si>
    <t>めまい発作時に片側の耳鳴や聴覚過敏などの聴覚症状を訴える場合がある。</t>
    <rPh sb="0" eb="2">
      <t xml:space="preserve">メマイホッサジニ </t>
    </rPh>
    <rPh sb="7" eb="9">
      <t xml:space="preserve">カタガワ </t>
    </rPh>
    <rPh sb="10" eb="12">
      <t xml:space="preserve">ジメイヤ </t>
    </rPh>
    <rPh sb="13" eb="17">
      <t xml:space="preserve">チョウカクカビン </t>
    </rPh>
    <rPh sb="20" eb="24">
      <t xml:space="preserve">チョウカクショウジョウ </t>
    </rPh>
    <rPh sb="25" eb="26">
      <t xml:space="preserve">ウッタエルバアイ </t>
    </rPh>
    <phoneticPr fontId="1"/>
  </si>
  <si>
    <t>患耳や罹患神経は前庭症状あるいは蝸牛症状から判断される。</t>
    <rPh sb="0" eb="1">
      <t>カンジ</t>
    </rPh>
    <rPh sb="1" eb="2">
      <t xml:space="preserve">ミミ </t>
    </rPh>
    <rPh sb="3" eb="7">
      <t xml:space="preserve">リカンシンケイハ </t>
    </rPh>
    <rPh sb="8" eb="12">
      <t xml:space="preserve">ゼンテイショウジョウ </t>
    </rPh>
    <rPh sb="16" eb="20">
      <t xml:space="preserve">カギュウショウジョウカラ </t>
    </rPh>
    <rPh sb="22" eb="24">
      <t xml:space="preserve">ハンダンサレル </t>
    </rPh>
    <phoneticPr fontId="1"/>
  </si>
  <si>
    <t>他の脳神経症状が認められれば患側が推定できる。第Ⅶ、Ⅷ脳神経の症状が同時に認められれば、内耳道内で近接するこれらの脳神経が同時に刺激されていることを意味する。</t>
    <rPh sb="0" eb="1">
      <t xml:space="preserve">ホカノノウシンケイショウジョウ </t>
    </rPh>
    <rPh sb="8" eb="9">
      <t xml:space="preserve">ミトメラレレバ </t>
    </rPh>
    <rPh sb="14" eb="16">
      <t xml:space="preserve">カンソクガ </t>
    </rPh>
    <rPh sb="17" eb="19">
      <t xml:space="preserve">スイテイデキル </t>
    </rPh>
    <rPh sb="23" eb="24">
      <t xml:space="preserve">ダイ </t>
    </rPh>
    <rPh sb="27" eb="30">
      <t xml:space="preserve">ノウシンケイノ </t>
    </rPh>
    <rPh sb="31" eb="33">
      <t xml:space="preserve">ショウジョウ </t>
    </rPh>
    <rPh sb="34" eb="36">
      <t xml:space="preserve">ドウジニ </t>
    </rPh>
    <rPh sb="37" eb="38">
      <t xml:space="preserve">ミトメラレレバ </t>
    </rPh>
    <rPh sb="44" eb="48">
      <t xml:space="preserve">ナイジドウナイデ </t>
    </rPh>
    <rPh sb="49" eb="51">
      <t xml:space="preserve">キンセツスル </t>
    </rPh>
    <rPh sb="57" eb="60">
      <t xml:space="preserve">ノウシンケイガ </t>
    </rPh>
    <rPh sb="61" eb="63">
      <t xml:space="preserve">ドウジニ </t>
    </rPh>
    <rPh sb="64" eb="66">
      <t xml:space="preserve">シゲキサレテイルコトヲイミスル </t>
    </rPh>
    <phoneticPr fontId="1"/>
  </si>
  <si>
    <t>めまい発作中に観察すると、発作期に限定した患側向きの水平回旋混合性眼振が認められる。</t>
    <rPh sb="7" eb="9">
      <t xml:space="preserve">カンサツスルト </t>
    </rPh>
    <rPh sb="13" eb="16">
      <t xml:space="preserve">ホッサキニ </t>
    </rPh>
    <rPh sb="17" eb="19">
      <t xml:space="preserve">ゲンテイシタ </t>
    </rPh>
    <rPh sb="21" eb="23">
      <t xml:space="preserve">カンソク </t>
    </rPh>
    <rPh sb="23" eb="24">
      <t xml:space="preserve">ムキノ </t>
    </rPh>
    <rPh sb="26" eb="30">
      <t xml:space="preserve">スイヘイカイセン </t>
    </rPh>
    <rPh sb="30" eb="33">
      <t xml:space="preserve">コンゴウセイ </t>
    </rPh>
    <rPh sb="33" eb="35">
      <t xml:space="preserve">ガンシンガ </t>
    </rPh>
    <rPh sb="36" eb="37">
      <t xml:space="preserve">ミトメラレル </t>
    </rPh>
    <phoneticPr fontId="1"/>
  </si>
  <si>
    <t>両側性に減弱したVOR（前庭眼反射）の次の少なくとも一つの方法による説明。
1.vHITあるいはサーチコイル法のHITで両側の外側半規管VOR gain &lt; 0.6 
2. 温度眼振の減弱（冷温交互法で各側の最大緩徐相の和が&lt;6°/sec) 
3. 回転椅子での振子様刺激(0.1Hz Vmax=50°/sec)での外側半規管VOR gain&lt;0.1でphase lead&gt;68°　(time constnt&lt;5sec)
*ベッドサイドHITでの両側障害あればprobable VBP</t>
    <rPh sb="21" eb="22">
      <t xml:space="preserve">スクナクトモ </t>
    </rPh>
    <rPh sb="26" eb="27">
      <t xml:space="preserve">ヒトツ </t>
    </rPh>
    <rPh sb="54" eb="55">
      <t xml:space="preserve">ホウ </t>
    </rPh>
    <rPh sb="60" eb="62">
      <t xml:space="preserve">リョウソクノ </t>
    </rPh>
    <rPh sb="63" eb="68">
      <t xml:space="preserve">ガイソクハンキカン </t>
    </rPh>
    <rPh sb="95" eb="97">
      <t xml:space="preserve">レイオン </t>
    </rPh>
    <rPh sb="97" eb="99">
      <t xml:space="preserve">コウゴ </t>
    </rPh>
    <rPh sb="99" eb="100">
      <t xml:space="preserve">ホウ </t>
    </rPh>
    <rPh sb="101" eb="102">
      <t xml:space="preserve">カクソク </t>
    </rPh>
    <rPh sb="102" eb="103">
      <t xml:space="preserve">ソク </t>
    </rPh>
    <rPh sb="104" eb="106">
      <t xml:space="preserve">サイダイ </t>
    </rPh>
    <rPh sb="106" eb="109">
      <t xml:space="preserve">カンジョソウ </t>
    </rPh>
    <rPh sb="110" eb="111">
      <t xml:space="preserve">ワガ </t>
    </rPh>
    <rPh sb="158" eb="163">
      <t xml:space="preserve">ガイソクハンキカン </t>
    </rPh>
    <rPh sb="223" eb="225">
      <t xml:space="preserve">リョウソク </t>
    </rPh>
    <rPh sb="225" eb="227">
      <t xml:space="preserve">ショウガイ </t>
    </rPh>
    <phoneticPr fontId="1"/>
  </si>
  <si>
    <t>ac</t>
    <phoneticPr fontId="1"/>
  </si>
  <si>
    <t>bf</t>
    <phoneticPr fontId="1"/>
  </si>
  <si>
    <t>cdfg</t>
    <phoneticPr fontId="1"/>
  </si>
  <si>
    <t>egi</t>
    <phoneticPr fontId="1"/>
  </si>
  <si>
    <t>cdfgh</t>
    <phoneticPr fontId="1"/>
  </si>
  <si>
    <t>def</t>
    <phoneticPr fontId="1"/>
  </si>
  <si>
    <t>j</t>
    <phoneticPr fontId="1"/>
  </si>
  <si>
    <t>Q38</t>
    <phoneticPr fontId="1"/>
  </si>
  <si>
    <t>Q36</t>
    <phoneticPr fontId="1"/>
  </si>
  <si>
    <t>Q37</t>
    <phoneticPr fontId="1"/>
  </si>
  <si>
    <t>Q39</t>
    <phoneticPr fontId="1"/>
  </si>
  <si>
    <t>参考：メニエール病重症度分類</t>
    <rPh sb="0" eb="2">
      <t xml:space="preserve">サンコウ </t>
    </rPh>
    <rPh sb="9" eb="12">
      <t xml:space="preserve">ジュウショウド </t>
    </rPh>
    <rPh sb="12" eb="14">
      <t xml:space="preserve">ブンルイ </t>
    </rPh>
    <phoneticPr fontId="1"/>
  </si>
  <si>
    <t>0点</t>
  </si>
  <si>
    <t>正常</t>
  </si>
  <si>
    <t>1点</t>
  </si>
  <si>
    <t>日常活動が時に制限される(可逆性の平衡障害)</t>
  </si>
  <si>
    <t>2点</t>
  </si>
  <si>
    <t>日常活動がしばしば制限される(不可逆性の軽度平衡障害)</t>
  </si>
  <si>
    <t>3点</t>
  </si>
  <si>
    <t xml:space="preserve">日常活動が常に制限される(不可逆性の高度平衡障害) </t>
  </si>
  <si>
    <t>4点</t>
  </si>
  <si>
    <t xml:space="preserve">日常活動が常に制限され、暗所での起立や歩行が困難(不可逆性の両側性高度平衡障害) </t>
  </si>
  <si>
    <t>可逆的(低音部に限局した難聴)</t>
  </si>
  <si>
    <t>不可逆的(高音部の不可逆性難聴)</t>
  </si>
  <si>
    <t>中等度進行(中等度以上の不可逆性難聴)</t>
  </si>
  <si>
    <t>両側性高度進行(不可逆性の両側性高度難聴)</t>
  </si>
  <si>
    <t xml:space="preserve">生活指導のみで経過観察を行う。  </t>
  </si>
  <si>
    <t>可逆性病変に対して保存的治療を必要とする。</t>
  </si>
  <si>
    <t>保存的治療によっても不可逆性病変が進行する。</t>
  </si>
  <si>
    <t xml:space="preserve">保存的治療に抵抗して不可逆性病変が高度に進行し，侵襲性のある治療を検討する。 </t>
  </si>
  <si>
    <t xml:space="preserve">不可逆性病変が高度に進行して後遺症を認める。 </t>
  </si>
  <si>
    <t>Stage1</t>
    <phoneticPr fontId="1"/>
  </si>
  <si>
    <t>生活指導のみで与薬を必要としない時期 （準正常期）</t>
    <rPh sb="23" eb="24">
      <t xml:space="preserve">ジュンセイジョウキ） </t>
    </rPh>
    <phoneticPr fontId="1"/>
  </si>
  <si>
    <t>Stage2</t>
    <phoneticPr fontId="1"/>
  </si>
  <si>
    <t>生活指導と与薬を必要とする、完治可能な最も重要な時期 （可逆期）</t>
    <rPh sb="28" eb="31">
      <t xml:space="preserve">カギャクキ </t>
    </rPh>
    <phoneticPr fontId="1"/>
  </si>
  <si>
    <t>Stage3</t>
    <phoneticPr fontId="1"/>
  </si>
  <si>
    <t>初期治療が不成功に終わり、不可逆的病変を伴う対症療法の時期  （不可逆期）</t>
    <rPh sb="32" eb="33">
      <t xml:space="preserve">フカガヤクキ </t>
    </rPh>
    <rPh sb="33" eb="35">
      <t xml:space="preserve">カギャク </t>
    </rPh>
    <rPh sb="35" eb="36">
      <t xml:space="preserve">キ </t>
    </rPh>
    <phoneticPr fontId="1"/>
  </si>
  <si>
    <t>Stage4</t>
    <phoneticPr fontId="1"/>
  </si>
  <si>
    <t>進行し、保存的治療に抵抗し外科的治療が考慮される時期（進行期）</t>
    <phoneticPr fontId="1"/>
  </si>
  <si>
    <t>Stage5</t>
    <phoneticPr fontId="1"/>
  </si>
  <si>
    <t>高度に進行し、病態は活動的ではないが後遺症が明らかな時期（後遺症期）</t>
    <rPh sb="29" eb="33">
      <t xml:space="preserve">コウイショウキ </t>
    </rPh>
    <phoneticPr fontId="1"/>
  </si>
  <si>
    <t>前庭神経炎診断基準(JSER2017)</t>
    <rPh sb="0" eb="5">
      <t xml:space="preserve">ゼンテイシンケイエン </t>
    </rPh>
    <rPh sb="5" eb="9">
      <t xml:space="preserve">シンダンキジュｎ </t>
    </rPh>
    <phoneticPr fontId="1"/>
  </si>
  <si>
    <t>後半規管型良性発作性頭位めまい症（半規管結石症）診断基準(JSER2017)</t>
    <rPh sb="0" eb="1">
      <t xml:space="preserve">コウハンキカンガタ </t>
    </rPh>
    <rPh sb="1" eb="4">
      <t xml:space="preserve">ハンキカン </t>
    </rPh>
    <rPh sb="4" eb="5">
      <t xml:space="preserve">ガタ </t>
    </rPh>
    <rPh sb="5" eb="7">
      <t xml:space="preserve">リョウセイ </t>
    </rPh>
    <rPh sb="7" eb="10">
      <t xml:space="preserve">ホッサセイ </t>
    </rPh>
    <rPh sb="10" eb="12">
      <t xml:space="preserve">トウイメマイショウ </t>
    </rPh>
    <rPh sb="17" eb="23">
      <t xml:space="preserve">ハンキカンケッセキショウ </t>
    </rPh>
    <rPh sb="24" eb="28">
      <t xml:space="preserve">シンダンキジュン </t>
    </rPh>
    <phoneticPr fontId="1"/>
  </si>
  <si>
    <t>外側半規管型良性発作性頭位めまい症（半規管結石症）診断基準(JSER2017)</t>
    <rPh sb="0" eb="2">
      <t xml:space="preserve">ガイソク </t>
    </rPh>
    <rPh sb="2" eb="5">
      <t xml:space="preserve">ハンキカン </t>
    </rPh>
    <rPh sb="5" eb="6">
      <t xml:space="preserve">ガタ </t>
    </rPh>
    <rPh sb="6" eb="8">
      <t xml:space="preserve">リョウセイ </t>
    </rPh>
    <rPh sb="8" eb="11">
      <t xml:space="preserve">ホッサセイ </t>
    </rPh>
    <rPh sb="11" eb="13">
      <t xml:space="preserve">トウイメマイショウ </t>
    </rPh>
    <rPh sb="18" eb="24">
      <t xml:space="preserve">ハンキカンケッセキショウ </t>
    </rPh>
    <rPh sb="25" eb="29">
      <t xml:space="preserve">シンダンキジュン </t>
    </rPh>
    <phoneticPr fontId="1"/>
  </si>
  <si>
    <t>外側半規管型良性発作性頭位めまい症（クプラ結石症）診断基準(JSER2017)</t>
    <rPh sb="0" eb="2">
      <t xml:space="preserve">ガイソク </t>
    </rPh>
    <rPh sb="2" eb="5">
      <t xml:space="preserve">ハンキカン </t>
    </rPh>
    <rPh sb="5" eb="6">
      <t xml:space="preserve">ガタ </t>
    </rPh>
    <rPh sb="6" eb="8">
      <t xml:space="preserve">リョウセイ </t>
    </rPh>
    <rPh sb="8" eb="11">
      <t xml:space="preserve">ホッサセイ </t>
    </rPh>
    <rPh sb="11" eb="13">
      <t xml:space="preserve">トウイメマイショウ </t>
    </rPh>
    <rPh sb="21" eb="24">
      <t xml:space="preserve">ハンキカンケッセキショウ </t>
    </rPh>
    <rPh sb="25" eb="29">
      <t xml:space="preserve">シンダンキジュン </t>
    </rPh>
    <phoneticPr fontId="1"/>
  </si>
  <si>
    <t>前庭性発作症診断基準(Barany2016)</t>
    <rPh sb="0" eb="3">
      <t xml:space="preserve">ゼンテイセイ </t>
    </rPh>
    <rPh sb="3" eb="5">
      <t xml:space="preserve">ホッサショウ </t>
    </rPh>
    <rPh sb="5" eb="6">
      <t xml:space="preserve">ショウ </t>
    </rPh>
    <rPh sb="6" eb="10">
      <t xml:space="preserve">シンダンキジュン </t>
    </rPh>
    <phoneticPr fontId="1"/>
  </si>
  <si>
    <t>前庭性発作症疑い例診断基準(Barany2016)</t>
    <rPh sb="0" eb="3">
      <t xml:space="preserve">ゼンテイセイ </t>
    </rPh>
    <rPh sb="3" eb="5">
      <t xml:space="preserve">ホッサショウ </t>
    </rPh>
    <rPh sb="5" eb="6">
      <t xml:space="preserve">ショウ </t>
    </rPh>
    <rPh sb="6" eb="7">
      <t xml:space="preserve">ウタガイ </t>
    </rPh>
    <rPh sb="8" eb="9">
      <t xml:space="preserve">レイ </t>
    </rPh>
    <rPh sb="9" eb="13">
      <t xml:space="preserve">シンダンキジュン </t>
    </rPh>
    <phoneticPr fontId="1"/>
  </si>
  <si>
    <t>めまい症状：</t>
    <rPh sb="3" eb="5">
      <t xml:space="preserve">ショウジョウ </t>
    </rPh>
    <phoneticPr fontId="1"/>
  </si>
  <si>
    <t>遅発性内リンパ水腫（同側型）診断基準(JSER2017)</t>
    <rPh sb="0" eb="3">
      <t xml:space="preserve">チハツセイ </t>
    </rPh>
    <rPh sb="3" eb="4">
      <t xml:space="preserve">ナイリンパスイシュ </t>
    </rPh>
    <rPh sb="10" eb="11">
      <t xml:space="preserve">ドウソクガタ </t>
    </rPh>
    <rPh sb="11" eb="12">
      <t xml:space="preserve">ガワ </t>
    </rPh>
    <rPh sb="12" eb="13">
      <t xml:space="preserve">ガタ </t>
    </rPh>
    <rPh sb="14" eb="18">
      <t xml:space="preserve">シンダンキジュン </t>
    </rPh>
    <phoneticPr fontId="1"/>
  </si>
  <si>
    <t>メニエール病診断基準(JSER2017)</t>
    <rPh sb="6" eb="10">
      <t xml:space="preserve">シンダンキジュン </t>
    </rPh>
    <phoneticPr fontId="1"/>
  </si>
  <si>
    <t>メニエール病疑い例診断基準(Barany2015)</t>
    <rPh sb="6" eb="7">
      <t xml:space="preserve">ウタガイ </t>
    </rPh>
    <rPh sb="8" eb="9">
      <t xml:space="preserve">レイ </t>
    </rPh>
    <rPh sb="9" eb="13">
      <t xml:space="preserve">シンダンキジュン </t>
    </rPh>
    <phoneticPr fontId="1"/>
  </si>
  <si>
    <t>メニエール病確実例診断基準(Barany2015)</t>
    <rPh sb="6" eb="8">
      <t xml:space="preserve">カクジツレイ </t>
    </rPh>
    <rPh sb="8" eb="9">
      <t xml:space="preserve">レイ </t>
    </rPh>
    <rPh sb="9" eb="13">
      <t xml:space="preserve">シンダンキジュン </t>
    </rPh>
    <phoneticPr fontId="1"/>
  </si>
  <si>
    <t>メニエール病非定型例（前庭型）診断基準(JSER2017)</t>
    <rPh sb="6" eb="10">
      <t xml:space="preserve">ヒテイケイレイ </t>
    </rPh>
    <rPh sb="11" eb="14">
      <t xml:space="preserve">ゼンテイガタ </t>
    </rPh>
    <rPh sb="15" eb="19">
      <t xml:space="preserve">シンダンキジュン </t>
    </rPh>
    <phoneticPr fontId="1"/>
  </si>
  <si>
    <t>参考：メニエール病非定型例（蝸牛型）診断基準(JSER2017)</t>
    <rPh sb="0" eb="2">
      <t xml:space="preserve">サンコウ </t>
    </rPh>
    <rPh sb="9" eb="13">
      <t xml:space="preserve">ヒテイケイレイ </t>
    </rPh>
    <rPh sb="14" eb="16">
      <t xml:space="preserve">カギュウ </t>
    </rPh>
    <rPh sb="16" eb="17">
      <t xml:space="preserve">ゼンテイガタ </t>
    </rPh>
    <rPh sb="18" eb="22">
      <t xml:space="preserve">シンダンキジュン </t>
    </rPh>
    <phoneticPr fontId="1"/>
  </si>
  <si>
    <t>持続性知覚性姿勢誘発めまい診断基準(Barany2017)</t>
    <rPh sb="0" eb="3">
      <t xml:space="preserve">ジゾクセイ </t>
    </rPh>
    <rPh sb="3" eb="6">
      <t xml:space="preserve">チカクセイ </t>
    </rPh>
    <rPh sb="6" eb="8">
      <t xml:space="preserve">シセイ </t>
    </rPh>
    <rPh sb="8" eb="10">
      <t xml:space="preserve">ユウハツ </t>
    </rPh>
    <rPh sb="13" eb="17">
      <t xml:space="preserve">シンダンキジュン </t>
    </rPh>
    <phoneticPr fontId="1"/>
  </si>
  <si>
    <t>ID</t>
    <phoneticPr fontId="1"/>
  </si>
  <si>
    <t>Date</t>
    <phoneticPr fontId="1"/>
  </si>
  <si>
    <t>Q6</t>
  </si>
  <si>
    <t>Q7</t>
  </si>
  <si>
    <t>Q8</t>
  </si>
  <si>
    <t>Q9</t>
  </si>
  <si>
    <t>Q10</t>
  </si>
  <si>
    <t>Q11</t>
  </si>
  <si>
    <t>Q12</t>
  </si>
  <si>
    <t>Q13</t>
  </si>
  <si>
    <t>Q14</t>
  </si>
  <si>
    <t>Q15</t>
  </si>
  <si>
    <t>Q16</t>
  </si>
  <si>
    <t>Q17</t>
  </si>
  <si>
    <t>Q18</t>
  </si>
  <si>
    <t>Q19</t>
  </si>
  <si>
    <t>Q20</t>
  </si>
  <si>
    <t>Q21</t>
  </si>
  <si>
    <t>Q22</t>
  </si>
  <si>
    <t>Q23</t>
  </si>
  <si>
    <t>Q24</t>
  </si>
  <si>
    <t>Q25</t>
  </si>
  <si>
    <t>Q26</t>
  </si>
  <si>
    <t>Q27</t>
  </si>
  <si>
    <t>Q28</t>
  </si>
  <si>
    <t>Q29</t>
  </si>
  <si>
    <t>Q30</t>
  </si>
  <si>
    <t>Q31</t>
  </si>
  <si>
    <t>Q32</t>
  </si>
  <si>
    <t>Q33</t>
  </si>
  <si>
    <t>Q34</t>
  </si>
  <si>
    <t>Q35</t>
  </si>
  <si>
    <t>Q36</t>
  </si>
  <si>
    <t>Q37</t>
  </si>
  <si>
    <t>Q38</t>
  </si>
  <si>
    <t>Q39</t>
  </si>
  <si>
    <t>データベース貼付用</t>
    <rPh sb="6" eb="7">
      <t xml:space="preserve">ハリツケ </t>
    </rPh>
    <rPh sb="8" eb="9">
      <t xml:space="preserve">ヨウ </t>
    </rPh>
    <phoneticPr fontId="1"/>
  </si>
  <si>
    <t>カルテ貼付用</t>
    <rPh sb="3" eb="4">
      <t xml:space="preserve">ハリツケヨウ </t>
    </rPh>
    <rPh sb="5" eb="6">
      <t xml:space="preserve">ヨウ </t>
    </rPh>
    <phoneticPr fontId="1"/>
  </si>
  <si>
    <t>b. 60歳以上</t>
    <rPh sb="5" eb="6">
      <t xml:space="preserve">サイ </t>
    </rPh>
    <rPh sb="6" eb="8">
      <t xml:space="preserve">イジョウ </t>
    </rPh>
    <phoneticPr fontId="1"/>
  </si>
  <si>
    <t>a. 60歳未満</t>
    <rPh sb="6" eb="8">
      <t xml:space="preserve">ミマン </t>
    </rPh>
    <phoneticPr fontId="1"/>
  </si>
  <si>
    <t>問３９　年齢</t>
    <rPh sb="0" eb="1">
      <t xml:space="preserve">トイ </t>
    </rPh>
    <rPh sb="4" eb="6">
      <t xml:space="preserve">ネンレイ </t>
    </rPh>
    <phoneticPr fontId="1"/>
  </si>
  <si>
    <t>b. あり</t>
    <phoneticPr fontId="1"/>
  </si>
  <si>
    <t>a. なし/未施行</t>
    <rPh sb="6" eb="9">
      <t xml:space="preserve">ミシコウ </t>
    </rPh>
    <phoneticPr fontId="1"/>
  </si>
  <si>
    <t>問３８　カルバマゼピン効果</t>
    <rPh sb="0" eb="1">
      <t xml:space="preserve">トイ </t>
    </rPh>
    <rPh sb="11" eb="13">
      <t xml:space="preserve">コウカ </t>
    </rPh>
    <phoneticPr fontId="1"/>
  </si>
  <si>
    <t>a. なし</t>
    <phoneticPr fontId="1"/>
  </si>
  <si>
    <t>問３７　顕著な苦痛・機能障害</t>
    <rPh sb="0" eb="1">
      <t xml:space="preserve">トイ </t>
    </rPh>
    <rPh sb="4" eb="6">
      <t xml:space="preserve">ケンチョナ </t>
    </rPh>
    <rPh sb="7" eb="9">
      <t xml:space="preserve">クツウ </t>
    </rPh>
    <rPh sb="10" eb="14">
      <t xml:space="preserve">キノウショウガイ </t>
    </rPh>
    <phoneticPr fontId="1"/>
  </si>
  <si>
    <t>問３６　先行する前庭障害</t>
    <rPh sb="0" eb="1">
      <t xml:space="preserve">トイ </t>
    </rPh>
    <rPh sb="4" eb="6">
      <t xml:space="preserve">センコウスル </t>
    </rPh>
    <rPh sb="8" eb="10">
      <t xml:space="preserve">ゼンテイ </t>
    </rPh>
    <rPh sb="10" eb="12">
      <t xml:space="preserve">ゼンテイショウガイ </t>
    </rPh>
    <phoneticPr fontId="1"/>
  </si>
  <si>
    <t>b. 除外できない</t>
    <rPh sb="3" eb="5">
      <t xml:space="preserve">ジョガイ </t>
    </rPh>
    <phoneticPr fontId="1"/>
  </si>
  <si>
    <t>a. 除外できる</t>
    <rPh sb="3" eb="5">
      <t xml:space="preserve">ジョガイ </t>
    </rPh>
    <phoneticPr fontId="1"/>
  </si>
  <si>
    <t>問３５　他の原因既知疾患</t>
    <rPh sb="0" eb="1">
      <t xml:space="preserve">トイ </t>
    </rPh>
    <rPh sb="4" eb="5">
      <t xml:space="preserve">ホカノ </t>
    </rPh>
    <rPh sb="6" eb="8">
      <t xml:space="preserve">ゲンイン </t>
    </rPh>
    <rPh sb="8" eb="12">
      <t xml:space="preserve">キチシッカン </t>
    </rPh>
    <phoneticPr fontId="1"/>
  </si>
  <si>
    <t>問３４　他の脳神経症状</t>
    <rPh sb="0" eb="1">
      <t xml:space="preserve">トイ </t>
    </rPh>
    <rPh sb="4" eb="5">
      <t xml:space="preserve">ホカノ </t>
    </rPh>
    <rPh sb="6" eb="11">
      <t xml:space="preserve">ノウシンケイショウジョウ </t>
    </rPh>
    <phoneticPr fontId="1"/>
  </si>
  <si>
    <t>g. 未検査</t>
    <rPh sb="3" eb="6">
      <t xml:space="preserve">ミケンサ </t>
    </rPh>
    <phoneticPr fontId="1"/>
  </si>
  <si>
    <t>f.失神</t>
    <rPh sb="2" eb="4">
      <t xml:space="preserve">シッシン </t>
    </rPh>
    <phoneticPr fontId="1"/>
  </si>
  <si>
    <t>e.脈拍120以上</t>
    <rPh sb="2" eb="3">
      <t xml:space="preserve">ミャクハク </t>
    </rPh>
    <rPh sb="7" eb="9">
      <t xml:space="preserve">イジョウ </t>
    </rPh>
    <phoneticPr fontId="1"/>
  </si>
  <si>
    <t>Q33</t>
    <phoneticPr fontId="1"/>
  </si>
  <si>
    <t>d.脈拍増加30以上
(10代は40以上）</t>
    <rPh sb="2" eb="4">
      <t xml:space="preserve">ミャクハク </t>
    </rPh>
    <rPh sb="4" eb="6">
      <t xml:space="preserve">ゾウカ </t>
    </rPh>
    <rPh sb="8" eb="10">
      <t xml:space="preserve">３０イジョウ </t>
    </rPh>
    <rPh sb="17" eb="19">
      <t xml:space="preserve">イジョウ </t>
    </rPh>
    <phoneticPr fontId="1"/>
  </si>
  <si>
    <t>c.３分以内の持続性dBP減少10mmHg以上</t>
    <rPh sb="7" eb="10">
      <t xml:space="preserve">ジゾクセイ </t>
    </rPh>
    <rPh sb="13" eb="15">
      <t xml:space="preserve">ゲンショウ </t>
    </rPh>
    <rPh sb="21" eb="23">
      <t xml:space="preserve">イジョウ </t>
    </rPh>
    <phoneticPr fontId="1"/>
  </si>
  <si>
    <t>b.３分以内の持続性sBP減少 20mmHg以上</t>
    <rPh sb="7" eb="10">
      <t xml:space="preserve">ジゾクセイ </t>
    </rPh>
    <rPh sb="13" eb="15">
      <t xml:space="preserve">ゲンショウ </t>
    </rPh>
    <rPh sb="22" eb="24">
      <t xml:space="preserve">イジョウ </t>
    </rPh>
    <phoneticPr fontId="1"/>
  </si>
  <si>
    <t>a.正常</t>
    <rPh sb="2" eb="3">
      <t xml:space="preserve">セイジョウ </t>
    </rPh>
    <phoneticPr fontId="1"/>
  </si>
  <si>
    <t>問３３　立位試験</t>
    <rPh sb="0" eb="1">
      <t xml:space="preserve">トイ </t>
    </rPh>
    <rPh sb="4" eb="6">
      <t xml:space="preserve">リツイ </t>
    </rPh>
    <rPh sb="6" eb="8">
      <t xml:space="preserve">シケン </t>
    </rPh>
    <phoneticPr fontId="1"/>
  </si>
  <si>
    <t>d.未検査</t>
    <rPh sb="2" eb="5">
      <t xml:space="preserve">ミケンサ </t>
    </rPh>
    <phoneticPr fontId="1"/>
  </si>
  <si>
    <t>c.あり(聴覚症状のない耳)</t>
    <rPh sb="5" eb="9">
      <t xml:space="preserve">チョウカクショウジョウ </t>
    </rPh>
    <rPh sb="12" eb="13">
      <t xml:space="preserve">ミミニ </t>
    </rPh>
    <phoneticPr fontId="1"/>
  </si>
  <si>
    <t>b. あり（聴覚症状のある耳）</t>
    <rPh sb="6" eb="10">
      <t xml:space="preserve">チョウカクショウジョウ </t>
    </rPh>
    <phoneticPr fontId="1"/>
  </si>
  <si>
    <t>問３２　内リンパ水腫</t>
    <rPh sb="0" eb="1">
      <t xml:space="preserve">トイ </t>
    </rPh>
    <rPh sb="4" eb="5">
      <t xml:space="preserve">ナイリンパスイシュ </t>
    </rPh>
    <phoneticPr fontId="1"/>
  </si>
  <si>
    <t>問３１　変動の確認</t>
    <rPh sb="0" eb="1">
      <t xml:space="preserve">トイ </t>
    </rPh>
    <rPh sb="4" eb="6">
      <t xml:space="preserve">ヘンドウ </t>
    </rPh>
    <phoneticPr fontId="1"/>
  </si>
  <si>
    <t>c. 高度以上</t>
    <rPh sb="3" eb="5">
      <t xml:space="preserve">コウド </t>
    </rPh>
    <rPh sb="5" eb="7">
      <t xml:space="preserve">イジョウ </t>
    </rPh>
    <phoneticPr fontId="1"/>
  </si>
  <si>
    <t>b. 軽−中等度</t>
    <rPh sb="3" eb="4">
      <t xml:space="preserve">ケイ </t>
    </rPh>
    <rPh sb="5" eb="8">
      <t xml:space="preserve">チュウトウド </t>
    </rPh>
    <phoneticPr fontId="1"/>
  </si>
  <si>
    <t>問３０　聴力検査での感音難聴</t>
    <rPh sb="0" eb="1">
      <t xml:space="preserve">トイ </t>
    </rPh>
    <rPh sb="4" eb="6">
      <t xml:space="preserve">チョウリョク </t>
    </rPh>
    <rPh sb="6" eb="8">
      <t xml:space="preserve">ケンサデノ </t>
    </rPh>
    <rPh sb="10" eb="12">
      <t xml:space="preserve">カンオン </t>
    </rPh>
    <rPh sb="12" eb="14">
      <t xml:space="preserve">ナンチョウ </t>
    </rPh>
    <phoneticPr fontId="1"/>
  </si>
  <si>
    <t>d. 未検査</t>
    <rPh sb="3" eb="6">
      <t xml:space="preserve">ミケンサ </t>
    </rPh>
    <phoneticPr fontId="1"/>
  </si>
  <si>
    <t>c.VOR gain&lt;0.1
　phase lead &gt;68</t>
    <phoneticPr fontId="1"/>
  </si>
  <si>
    <t>b. VOR gain 0.1-0.3</t>
    <phoneticPr fontId="1"/>
  </si>
  <si>
    <t>a. 正常</t>
    <rPh sb="3" eb="5">
      <t xml:space="preserve">セイジョウ </t>
    </rPh>
    <phoneticPr fontId="1"/>
  </si>
  <si>
    <t>問２９　回転椅子検査</t>
    <rPh sb="0" eb="1">
      <t xml:space="preserve">トイ </t>
    </rPh>
    <rPh sb="4" eb="8">
      <t xml:space="preserve">カイテンイス </t>
    </rPh>
    <rPh sb="8" eb="10">
      <t xml:space="preserve">ケンサ </t>
    </rPh>
    <phoneticPr fontId="1"/>
  </si>
  <si>
    <t>e. 未検査</t>
    <rPh sb="3" eb="6">
      <t xml:space="preserve">ミケンサ </t>
    </rPh>
    <phoneticPr fontId="1"/>
  </si>
  <si>
    <t>d. 両側0.6未満</t>
    <rPh sb="3" eb="5">
      <t xml:space="preserve">リョウソク </t>
    </rPh>
    <rPh sb="8" eb="10">
      <t xml:space="preserve">ミマン </t>
    </rPh>
    <phoneticPr fontId="1"/>
  </si>
  <si>
    <t>c. 両側0.6-0.8</t>
    <rPh sb="3" eb="5">
      <t xml:space="preserve">リョウガワ </t>
    </rPh>
    <phoneticPr fontId="1"/>
  </si>
  <si>
    <t>b. 片側低下</t>
    <rPh sb="3" eb="5">
      <t xml:space="preserve">カタガワ </t>
    </rPh>
    <rPh sb="5" eb="7">
      <t xml:space="preserve">テイカ </t>
    </rPh>
    <phoneticPr fontId="1"/>
  </si>
  <si>
    <t>問２８　 vHIT gain</t>
    <rPh sb="0" eb="1">
      <t xml:space="preserve">トイ </t>
    </rPh>
    <phoneticPr fontId="1"/>
  </si>
  <si>
    <t>d. 両側高度低下</t>
    <rPh sb="3" eb="5">
      <t xml:space="preserve">リョウソク </t>
    </rPh>
    <rPh sb="5" eb="7">
      <t xml:space="preserve">コウド </t>
    </rPh>
    <rPh sb="7" eb="9">
      <t xml:space="preserve">テイカ </t>
    </rPh>
    <phoneticPr fontId="1"/>
  </si>
  <si>
    <t>c. 両側軽度低下</t>
    <rPh sb="3" eb="5">
      <t xml:space="preserve">リョウガワ </t>
    </rPh>
    <rPh sb="5" eb="7">
      <t xml:space="preserve">ケイド </t>
    </rPh>
    <rPh sb="7" eb="9">
      <t xml:space="preserve">テイカ </t>
    </rPh>
    <phoneticPr fontId="1"/>
  </si>
  <si>
    <t>問２７　温度眼振検査</t>
    <rPh sb="0" eb="1">
      <t xml:space="preserve">トイ </t>
    </rPh>
    <rPh sb="4" eb="10">
      <t xml:space="preserve">オンドガンシンケンサ </t>
    </rPh>
    <phoneticPr fontId="1"/>
  </si>
  <si>
    <t>問２６　疲労現象</t>
    <rPh sb="0" eb="1">
      <t xml:space="preserve">トイ </t>
    </rPh>
    <rPh sb="4" eb="6">
      <t xml:space="preserve">ヒロウゲンショウ </t>
    </rPh>
    <rPh sb="6" eb="8">
      <t xml:space="preserve">ゲンショウ </t>
    </rPh>
    <phoneticPr fontId="1"/>
  </si>
  <si>
    <t>問２５　眼振に伴うめまいの自覚</t>
    <rPh sb="0" eb="1">
      <t xml:space="preserve">トイ２５ </t>
    </rPh>
    <rPh sb="4" eb="6">
      <t xml:space="preserve">ガンシンニ </t>
    </rPh>
    <rPh sb="7" eb="8">
      <t xml:space="preserve">トモナウ </t>
    </rPh>
    <phoneticPr fontId="1"/>
  </si>
  <si>
    <t>b. １分以上</t>
    <rPh sb="5" eb="7">
      <t xml:space="preserve">イジョウ </t>
    </rPh>
    <phoneticPr fontId="1"/>
  </si>
  <si>
    <t>a. １分以内</t>
    <rPh sb="4" eb="7">
      <t xml:space="preserve">プンイナイ </t>
    </rPh>
    <phoneticPr fontId="1"/>
  </si>
  <si>
    <t>問２４　持続時間</t>
    <rPh sb="0" eb="1">
      <t xml:space="preserve">トイ </t>
    </rPh>
    <rPh sb="4" eb="6">
      <t xml:space="preserve">ジゾク </t>
    </rPh>
    <rPh sb="6" eb="8">
      <t xml:space="preserve">ジカン </t>
    </rPh>
    <phoneticPr fontId="1"/>
  </si>
  <si>
    <t>問２３　増強し減弱消失</t>
    <rPh sb="0" eb="1">
      <t xml:space="preserve">トイ </t>
    </rPh>
    <rPh sb="4" eb="6">
      <t xml:space="preserve">ゾウキョウ </t>
    </rPh>
    <rPh sb="7" eb="9">
      <t xml:space="preserve">ゲンジャク </t>
    </rPh>
    <rPh sb="9" eb="11">
      <t xml:space="preserve">ショウシツ </t>
    </rPh>
    <phoneticPr fontId="1"/>
  </si>
  <si>
    <t>問２２　数秒の潜時</t>
    <rPh sb="0" eb="1">
      <t xml:space="preserve">トイ </t>
    </rPh>
    <rPh sb="4" eb="6">
      <t xml:space="preserve">スウビョウノ </t>
    </rPh>
    <rPh sb="7" eb="9">
      <t xml:space="preserve">センジ </t>
    </rPh>
    <phoneticPr fontId="1"/>
  </si>
  <si>
    <t>f. その他</t>
    <phoneticPr fontId="1"/>
  </si>
  <si>
    <t>e. DH法での方向交代回旋性</t>
    <rPh sb="5" eb="6">
      <t xml:space="preserve">ホウ </t>
    </rPh>
    <rPh sb="8" eb="12">
      <t xml:space="preserve">ホウコウコウタイ </t>
    </rPh>
    <rPh sb="12" eb="15">
      <t xml:space="preserve">カイセンセイ </t>
    </rPh>
    <phoneticPr fontId="1"/>
  </si>
  <si>
    <t>d. 方向交代性向地性</t>
    <rPh sb="3" eb="8">
      <t xml:space="preserve">ホウコウコウタイセイ </t>
    </rPh>
    <rPh sb="8" eb="11">
      <t xml:space="preserve">コウチセイ </t>
    </rPh>
    <phoneticPr fontId="1"/>
  </si>
  <si>
    <t>c. 方向交代性背地性</t>
    <rPh sb="3" eb="8">
      <t xml:space="preserve">ホウコウコウタイセイ </t>
    </rPh>
    <rPh sb="8" eb="11">
      <t xml:space="preserve">ハイチセイ </t>
    </rPh>
    <phoneticPr fontId="1"/>
  </si>
  <si>
    <t>b. 水平回旋混合性</t>
    <rPh sb="3" eb="7">
      <t xml:space="preserve">スイヘイカイセン </t>
    </rPh>
    <rPh sb="7" eb="10">
      <t xml:space="preserve">コンゴウセイ </t>
    </rPh>
    <phoneticPr fontId="1"/>
  </si>
  <si>
    <t>問２１　眼振のタイプ</t>
    <rPh sb="0" eb="1">
      <t xml:space="preserve">トイ </t>
    </rPh>
    <rPh sb="4" eb="6">
      <t xml:space="preserve">ガンシンノ </t>
    </rPh>
    <phoneticPr fontId="1"/>
  </si>
  <si>
    <t>問２０　未使用</t>
    <rPh sb="0" eb="1">
      <t xml:space="preserve">トイ </t>
    </rPh>
    <rPh sb="4" eb="7">
      <t xml:space="preserve">ミシヨウ </t>
    </rPh>
    <phoneticPr fontId="1"/>
  </si>
  <si>
    <t>問１９　未使用</t>
    <rPh sb="0" eb="1">
      <t xml:space="preserve">トイ </t>
    </rPh>
    <rPh sb="4" eb="7">
      <t xml:space="preserve">ミシヨウ </t>
    </rPh>
    <phoneticPr fontId="1"/>
  </si>
  <si>
    <t>問１８　未使用</t>
    <rPh sb="0" eb="1">
      <t xml:space="preserve">トイ </t>
    </rPh>
    <rPh sb="4" eb="7">
      <t xml:space="preserve">ミシヨウ </t>
    </rPh>
    <phoneticPr fontId="1"/>
  </si>
  <si>
    <t>問１７　未使用</t>
    <rPh sb="0" eb="1">
      <t xml:space="preserve">トイ </t>
    </rPh>
    <rPh sb="4" eb="7">
      <t xml:space="preserve">ミシヨウ </t>
    </rPh>
    <phoneticPr fontId="1"/>
  </si>
  <si>
    <t>問１６　未使用</t>
    <rPh sb="0" eb="1">
      <t xml:space="preserve">トイ </t>
    </rPh>
    <rPh sb="4" eb="7">
      <t xml:space="preserve">ミシヨウ </t>
    </rPh>
    <phoneticPr fontId="1"/>
  </si>
  <si>
    <t>問１５　未使用</t>
    <rPh sb="0" eb="1">
      <t xml:space="preserve">トイ </t>
    </rPh>
    <rPh sb="4" eb="7">
      <t xml:space="preserve">ミシヨウ </t>
    </rPh>
    <phoneticPr fontId="1"/>
  </si>
  <si>
    <t>c. ときどき片頭痛症候</t>
    <rPh sb="7" eb="10">
      <t xml:space="preserve">ヘンズツウ </t>
    </rPh>
    <rPh sb="10" eb="12">
      <t xml:space="preserve">ショウコウ </t>
    </rPh>
    <phoneticPr fontId="1"/>
  </si>
  <si>
    <t>b. 半分以上に片頭痛症候</t>
    <rPh sb="3" eb="7">
      <t xml:space="preserve">ハンブンイジョウ </t>
    </rPh>
    <rPh sb="8" eb="11">
      <t xml:space="preserve">ヘンズツウ </t>
    </rPh>
    <rPh sb="11" eb="13">
      <t xml:space="preserve">ショウコウ </t>
    </rPh>
    <phoneticPr fontId="1"/>
  </si>
  <si>
    <t>a. 関連なし</t>
    <rPh sb="3" eb="5">
      <t xml:space="preserve">カンレン </t>
    </rPh>
    <phoneticPr fontId="1"/>
  </si>
  <si>
    <t>問１４　片頭痛とめまい</t>
    <rPh sb="0" eb="1">
      <t xml:space="preserve">トイ </t>
    </rPh>
    <rPh sb="4" eb="7">
      <t xml:space="preserve">ヘンズツウ </t>
    </rPh>
    <phoneticPr fontId="1"/>
  </si>
  <si>
    <t>c. 片頭痛疑い</t>
    <rPh sb="3" eb="6">
      <t xml:space="preserve">ヘンズツウ </t>
    </rPh>
    <rPh sb="6" eb="7">
      <t xml:space="preserve">ウタガイ </t>
    </rPh>
    <phoneticPr fontId="1"/>
  </si>
  <si>
    <t>b. 片頭痛の診断</t>
    <rPh sb="3" eb="6">
      <t xml:space="preserve">ヘンズツウ </t>
    </rPh>
    <rPh sb="7" eb="9">
      <t xml:space="preserve">シンダン </t>
    </rPh>
    <phoneticPr fontId="1"/>
  </si>
  <si>
    <t>a. 頭痛なし</t>
    <rPh sb="3" eb="5">
      <t xml:space="preserve">ズツウ </t>
    </rPh>
    <phoneticPr fontId="1"/>
  </si>
  <si>
    <t>問１３　片頭痛の有無</t>
    <rPh sb="0" eb="1">
      <t xml:space="preserve">トイ </t>
    </rPh>
    <rPh sb="4" eb="7">
      <t xml:space="preserve">ヘンズツウ </t>
    </rPh>
    <rPh sb="8" eb="10">
      <t xml:space="preserve">ウム </t>
    </rPh>
    <phoneticPr fontId="1"/>
  </si>
  <si>
    <t>c. めまいを伴わない変動</t>
    <rPh sb="7" eb="8">
      <t xml:space="preserve">トモナワナイ </t>
    </rPh>
    <rPh sb="11" eb="13">
      <t xml:space="preserve">ヘンドウ </t>
    </rPh>
    <phoneticPr fontId="1"/>
  </si>
  <si>
    <t>b. めまいを伴う変動</t>
    <rPh sb="7" eb="8">
      <t xml:space="preserve">トモナワナイ </t>
    </rPh>
    <rPh sb="9" eb="11">
      <t xml:space="preserve">ヘンドウ </t>
    </rPh>
    <phoneticPr fontId="1"/>
  </si>
  <si>
    <t>a. 変動なし</t>
    <rPh sb="3" eb="5">
      <t xml:space="preserve">ヘンドウ </t>
    </rPh>
    <phoneticPr fontId="1"/>
  </si>
  <si>
    <t>問１２　聴覚症状の変動</t>
    <rPh sb="0" eb="1">
      <t xml:space="preserve">トイ </t>
    </rPh>
    <rPh sb="4" eb="8">
      <t xml:space="preserve">チョウカクショウジョウ </t>
    </rPh>
    <phoneticPr fontId="1"/>
  </si>
  <si>
    <t>d. 高度難聴以上</t>
    <rPh sb="3" eb="5">
      <t xml:space="preserve">コウド </t>
    </rPh>
    <rPh sb="5" eb="7">
      <t xml:space="preserve">ナンチョウ </t>
    </rPh>
    <rPh sb="7" eb="9">
      <t xml:space="preserve">イジョウ </t>
    </rPh>
    <phoneticPr fontId="1"/>
  </si>
  <si>
    <t>c. 軽度−中等度難聴</t>
    <rPh sb="3" eb="5">
      <t xml:space="preserve">ケイド </t>
    </rPh>
    <rPh sb="6" eb="9">
      <t xml:space="preserve">チュウトウド </t>
    </rPh>
    <rPh sb="9" eb="11">
      <t xml:space="preserve">ナンチョウ </t>
    </rPh>
    <phoneticPr fontId="1"/>
  </si>
  <si>
    <t>b. 耳鳴・耳閉感のみ</t>
    <rPh sb="3" eb="5">
      <t xml:space="preserve">ジメイ </t>
    </rPh>
    <rPh sb="6" eb="9">
      <t xml:space="preserve">ジヘイカン </t>
    </rPh>
    <phoneticPr fontId="1"/>
  </si>
  <si>
    <t>問１１　聴覚症状の有無</t>
    <rPh sb="0" eb="1">
      <t xml:space="preserve">トイ </t>
    </rPh>
    <rPh sb="4" eb="8">
      <t xml:space="preserve">チョウカクショウジョウ </t>
    </rPh>
    <rPh sb="9" eb="11">
      <t xml:space="preserve">ウム </t>
    </rPh>
    <phoneticPr fontId="1"/>
  </si>
  <si>
    <t>j. 顔面痙攣</t>
    <rPh sb="3" eb="5">
      <t xml:space="preserve">ガンメン </t>
    </rPh>
    <rPh sb="5" eb="7">
      <t xml:space="preserve">ケイレン </t>
    </rPh>
    <phoneticPr fontId="1"/>
  </si>
  <si>
    <t>i. 歩行困難</t>
    <rPh sb="3" eb="7">
      <t xml:space="preserve">ホコウコンナン </t>
    </rPh>
    <phoneticPr fontId="1"/>
  </si>
  <si>
    <t>h. 頻脈・動悸</t>
    <rPh sb="3" eb="5">
      <t xml:space="preserve">ヒンミャク </t>
    </rPh>
    <rPh sb="6" eb="8">
      <t xml:space="preserve">ドウキ </t>
    </rPh>
    <phoneticPr fontId="1"/>
  </si>
  <si>
    <t>g. 目のかすみ</t>
    <rPh sb="3" eb="4">
      <t xml:space="preserve">メノ </t>
    </rPh>
    <phoneticPr fontId="1"/>
  </si>
  <si>
    <t>f. 思考困難・集中力低下</t>
    <rPh sb="3" eb="7">
      <t xml:space="preserve">シコウコンナン </t>
    </rPh>
    <rPh sb="8" eb="11">
      <t xml:space="preserve">シュウチュウリョク </t>
    </rPh>
    <rPh sb="11" eb="13">
      <t xml:space="preserve">テイカ </t>
    </rPh>
    <phoneticPr fontId="1"/>
  </si>
  <si>
    <t>e. 全身衰弱・疲労感</t>
    <rPh sb="3" eb="7">
      <t xml:space="preserve">ゼンシンスイジャク </t>
    </rPh>
    <rPh sb="8" eb="11">
      <t xml:space="preserve">ヒロウカン </t>
    </rPh>
    <phoneticPr fontId="1"/>
  </si>
  <si>
    <t>d. 複視</t>
    <rPh sb="3" eb="5">
      <t xml:space="preserve">フクシ </t>
    </rPh>
    <phoneticPr fontId="1"/>
  </si>
  <si>
    <t>c. 構音障害</t>
    <rPh sb="5" eb="7">
      <t xml:space="preserve">コウオンショウガイ </t>
    </rPh>
    <phoneticPr fontId="1"/>
  </si>
  <si>
    <t>b. 意識消失</t>
    <rPh sb="3" eb="5">
      <t xml:space="preserve">イシキ </t>
    </rPh>
    <rPh sb="5" eb="7">
      <t xml:space="preserve">ショウシツ </t>
    </rPh>
    <phoneticPr fontId="1"/>
  </si>
  <si>
    <t>a. 眼前暗黒感</t>
    <rPh sb="3" eb="8">
      <t xml:space="preserve">ガンゼンアンコクカン </t>
    </rPh>
    <phoneticPr fontId="1"/>
  </si>
  <si>
    <t>問１０　随伴症状</t>
    <rPh sb="0" eb="1">
      <t xml:space="preserve">トイ </t>
    </rPh>
    <rPh sb="4" eb="8">
      <t xml:space="preserve">ズイハンショウジョウ </t>
    </rPh>
    <phoneticPr fontId="1"/>
  </si>
  <si>
    <t>g</t>
    <phoneticPr fontId="1"/>
  </si>
  <si>
    <t>f</t>
    <phoneticPr fontId="1"/>
  </si>
  <si>
    <t>k. バルサルバ</t>
    <phoneticPr fontId="1"/>
  </si>
  <si>
    <t>j. 音刺激</t>
    <rPh sb="3" eb="6">
      <t xml:space="preserve">オトシゲキ </t>
    </rPh>
    <phoneticPr fontId="1"/>
  </si>
  <si>
    <t>i. 視覚刺激</t>
    <phoneticPr fontId="1"/>
  </si>
  <si>
    <t>h. 暗所・閉眼時</t>
    <rPh sb="3" eb="5">
      <t xml:space="preserve">アンショ </t>
    </rPh>
    <rPh sb="6" eb="8">
      <t xml:space="preserve">ヘイガン </t>
    </rPh>
    <rPh sb="8" eb="9">
      <t xml:space="preserve">ジ </t>
    </rPh>
    <phoneticPr fontId="1"/>
  </si>
  <si>
    <t>g. 不特定動作</t>
    <rPh sb="3" eb="6">
      <t xml:space="preserve">フトクテイ </t>
    </rPh>
    <rPh sb="6" eb="8">
      <t xml:space="preserve">ドウサ </t>
    </rPh>
    <phoneticPr fontId="1"/>
  </si>
  <si>
    <t>f. 歩行時</t>
    <rPh sb="3" eb="6">
      <t xml:space="preserve">ホコウジ </t>
    </rPh>
    <phoneticPr fontId="1"/>
  </si>
  <si>
    <t>e. 立位の持続</t>
    <rPh sb="3" eb="5">
      <t xml:space="preserve">リツイ </t>
    </rPh>
    <rPh sb="6" eb="8">
      <t xml:space="preserve">ジゾク </t>
    </rPh>
    <phoneticPr fontId="1"/>
  </si>
  <si>
    <t>d. 急速立位/起立性</t>
    <rPh sb="3" eb="7">
      <t xml:space="preserve">キュウソクリツイ </t>
    </rPh>
    <rPh sb="8" eb="11">
      <t xml:space="preserve">キリツセイ </t>
    </rPh>
    <phoneticPr fontId="1"/>
  </si>
  <si>
    <t>c. 頭部運動性</t>
    <rPh sb="3" eb="5">
      <t xml:space="preserve">トウブ </t>
    </rPh>
    <rPh sb="5" eb="8">
      <t xml:space="preserve">ウンドウセイ </t>
    </rPh>
    <phoneticPr fontId="1"/>
  </si>
  <si>
    <t>b. 頭位性</t>
    <rPh sb="3" eb="6">
      <t xml:space="preserve">トウイセイ </t>
    </rPh>
    <phoneticPr fontId="1"/>
  </si>
  <si>
    <t>a. なし(自発性)</t>
    <rPh sb="6" eb="9">
      <t xml:space="preserve">ジハツセイ </t>
    </rPh>
    <phoneticPr fontId="1"/>
  </si>
  <si>
    <t>問９　誘発・増悪因子</t>
    <rPh sb="0" eb="1">
      <t xml:space="preserve">トイ </t>
    </rPh>
    <rPh sb="3" eb="5">
      <t xml:space="preserve">ユウハツ </t>
    </rPh>
    <rPh sb="6" eb="8">
      <t xml:space="preserve">ゾウアク </t>
    </rPh>
    <rPh sb="8" eb="10">
      <t xml:space="preserve">インシ </t>
    </rPh>
    <phoneticPr fontId="1"/>
  </si>
  <si>
    <t>k</t>
    <phoneticPr fontId="1"/>
  </si>
  <si>
    <t>b. なし</t>
    <phoneticPr fontId="1"/>
  </si>
  <si>
    <t>a. あり</t>
    <phoneticPr fontId="1"/>
  </si>
  <si>
    <t>問８　安静時の症状</t>
    <rPh sb="0" eb="1">
      <t xml:space="preserve">トイ </t>
    </rPh>
    <rPh sb="3" eb="6">
      <t xml:space="preserve">アンセイジノ </t>
    </rPh>
    <rPh sb="7" eb="9">
      <t xml:space="preserve">ショウジョウ </t>
    </rPh>
    <phoneticPr fontId="1"/>
  </si>
  <si>
    <t>b. 1ヶ月に１４日以下</t>
    <rPh sb="6" eb="8">
      <t xml:space="preserve">イカ </t>
    </rPh>
    <phoneticPr fontId="1"/>
  </si>
  <si>
    <t>a. 1ヶ月に１５日以上</t>
    <phoneticPr fontId="1"/>
  </si>
  <si>
    <t>問７　持続性か</t>
    <rPh sb="0" eb="1">
      <t xml:space="preserve">トイ </t>
    </rPh>
    <rPh sb="3" eb="6">
      <t xml:space="preserve">ジゾクセイ </t>
    </rPh>
    <phoneticPr fontId="1"/>
  </si>
  <si>
    <t>３か月以内</t>
    <rPh sb="3" eb="5">
      <t xml:space="preserve">イナイ </t>
    </rPh>
    <phoneticPr fontId="1"/>
  </si>
  <si>
    <t>３か月以上</t>
    <rPh sb="3" eb="5">
      <t xml:space="preserve">イジョウ </t>
    </rPh>
    <phoneticPr fontId="1"/>
  </si>
  <si>
    <t>問６　慢性か</t>
    <rPh sb="0" eb="1">
      <t xml:space="preserve">トイ </t>
    </rPh>
    <rPh sb="3" eb="5">
      <t xml:space="preserve">マンセイカ </t>
    </rPh>
    <phoneticPr fontId="1"/>
  </si>
  <si>
    <t>c. 重度</t>
    <rPh sb="3" eb="5">
      <t xml:space="preserve">ジュウド </t>
    </rPh>
    <phoneticPr fontId="1"/>
  </si>
  <si>
    <t>b. 中等度</t>
    <rPh sb="3" eb="6">
      <t xml:space="preserve">チュウトウド </t>
    </rPh>
    <phoneticPr fontId="1"/>
  </si>
  <si>
    <t>a. 軽度</t>
    <rPh sb="3" eb="5">
      <t xml:space="preserve">ケイド </t>
    </rPh>
    <phoneticPr fontId="1"/>
  </si>
  <si>
    <t>問５　発作時の日常生活制限</t>
    <rPh sb="0" eb="1">
      <t xml:space="preserve">トイ </t>
    </rPh>
    <rPh sb="3" eb="6">
      <t xml:space="preserve">ホッサジノ </t>
    </rPh>
    <rPh sb="7" eb="11">
      <t xml:space="preserve">ニチジョウセイカツ </t>
    </rPh>
    <phoneticPr fontId="1"/>
  </si>
  <si>
    <t>g. ７２時間以上</t>
    <rPh sb="7" eb="9">
      <t xml:space="preserve">イジョウ </t>
    </rPh>
    <phoneticPr fontId="1"/>
  </si>
  <si>
    <t>f. ２４−７２時間</t>
    <rPh sb="8" eb="10">
      <t xml:space="preserve">ジカン </t>
    </rPh>
    <phoneticPr fontId="1"/>
  </si>
  <si>
    <t>e. １２−２４時間</t>
    <rPh sb="3" eb="4">
      <t>１２−</t>
    </rPh>
    <phoneticPr fontId="1"/>
  </si>
  <si>
    <t>d. １０分−１２時間</t>
    <rPh sb="9" eb="11">
      <t xml:space="preserve">ジカン </t>
    </rPh>
    <phoneticPr fontId="1"/>
  </si>
  <si>
    <t>c. ５−１０分</t>
    <rPh sb="7" eb="8">
      <t xml:space="preserve">プン </t>
    </rPh>
    <phoneticPr fontId="1"/>
  </si>
  <si>
    <t>b. １−５分</t>
    <phoneticPr fontId="1"/>
  </si>
  <si>
    <t>a. １分以内</t>
    <rPh sb="5" eb="7">
      <t xml:space="preserve">イナイ </t>
    </rPh>
    <phoneticPr fontId="1"/>
  </si>
  <si>
    <t>問４　発作の持続時間</t>
    <rPh sb="0" eb="1">
      <t xml:space="preserve">トイ </t>
    </rPh>
    <rPh sb="3" eb="5">
      <t xml:space="preserve">ホッサノ </t>
    </rPh>
    <rPh sb="6" eb="10">
      <t xml:space="preserve">ジゾクジカン </t>
    </rPh>
    <phoneticPr fontId="1"/>
  </si>
  <si>
    <t>d. １０回以上</t>
    <rPh sb="6" eb="8">
      <t xml:space="preserve">イジョウ </t>
    </rPh>
    <phoneticPr fontId="1"/>
  </si>
  <si>
    <t>c. ５−９回</t>
    <phoneticPr fontId="1"/>
  </si>
  <si>
    <t>b. ２−４回</t>
    <rPh sb="6" eb="7">
      <t xml:space="preserve">カイ </t>
    </rPh>
    <phoneticPr fontId="1"/>
  </si>
  <si>
    <t>a. １回</t>
    <phoneticPr fontId="1"/>
  </si>
  <si>
    <t>問３　発作回数</t>
    <rPh sb="0" eb="1">
      <t xml:space="preserve">トイ </t>
    </rPh>
    <rPh sb="3" eb="7">
      <t xml:space="preserve">ホッサカイスウ </t>
    </rPh>
    <phoneticPr fontId="1"/>
  </si>
  <si>
    <t>b. 発作性でない</t>
    <rPh sb="3" eb="6">
      <t xml:space="preserve">ホッサセイデナイ </t>
    </rPh>
    <phoneticPr fontId="1"/>
  </si>
  <si>
    <t>a. 発作性である</t>
    <rPh sb="3" eb="6">
      <t xml:space="preserve">ホッサセイ </t>
    </rPh>
    <phoneticPr fontId="1"/>
  </si>
  <si>
    <t>問２　発作性か</t>
    <rPh sb="0" eb="1">
      <t xml:space="preserve">トイ </t>
    </rPh>
    <rPh sb="3" eb="6">
      <t xml:space="preserve">ホッサセイカ </t>
    </rPh>
    <phoneticPr fontId="1"/>
  </si>
  <si>
    <t>l. 転倒</t>
    <rPh sb="3" eb="5">
      <t xml:space="preserve">テントウ </t>
    </rPh>
    <phoneticPr fontId="1"/>
  </si>
  <si>
    <t>k. 切迫転倒</t>
    <rPh sb="3" eb="5">
      <t xml:space="preserve">セッパク </t>
    </rPh>
    <rPh sb="5" eb="7">
      <t xml:space="preserve">テントウ </t>
    </rPh>
    <phoneticPr fontId="1"/>
  </si>
  <si>
    <t>j. 方向性突進現象</t>
    <rPh sb="3" eb="6">
      <t xml:space="preserve">ホウコウセイ </t>
    </rPh>
    <rPh sb="6" eb="10">
      <t xml:space="preserve">トッシンゲンショウ </t>
    </rPh>
    <phoneticPr fontId="1"/>
  </si>
  <si>
    <t>i. 不安定感</t>
    <rPh sb="3" eb="7">
      <t xml:space="preserve">フアンテイｋン </t>
    </rPh>
    <phoneticPr fontId="1"/>
  </si>
  <si>
    <t>h. 運動誘発性霧視</t>
    <rPh sb="3" eb="8">
      <t xml:space="preserve">ウンドウユウハツセイ </t>
    </rPh>
    <phoneticPr fontId="1"/>
  </si>
  <si>
    <t>g. 視覚傾斜</t>
    <rPh sb="3" eb="5">
      <t xml:space="preserve">シカク </t>
    </rPh>
    <rPh sb="5" eb="7">
      <t xml:space="preserve">ケイシャ </t>
    </rPh>
    <phoneticPr fontId="1"/>
  </si>
  <si>
    <t>f. 視覚遅延</t>
    <rPh sb="3" eb="5">
      <t>■</t>
    </rPh>
    <rPh sb="5" eb="7">
      <t xml:space="preserve">チエン </t>
    </rPh>
    <phoneticPr fontId="1"/>
  </si>
  <si>
    <t>e. 動揺視</t>
    <rPh sb="3" eb="5">
      <t xml:space="preserve">ドウヨウ </t>
    </rPh>
    <rPh sb="5" eb="6">
      <t xml:space="preserve">シ </t>
    </rPh>
    <phoneticPr fontId="1"/>
  </si>
  <si>
    <t>d. 外的めまい</t>
    <rPh sb="3" eb="5">
      <t xml:space="preserve">ガイテキ </t>
    </rPh>
    <phoneticPr fontId="1"/>
  </si>
  <si>
    <t>c. 浮動感</t>
    <rPh sb="3" eb="6">
      <t xml:space="preserve">フドウカン </t>
    </rPh>
    <phoneticPr fontId="1"/>
  </si>
  <si>
    <t>b. 非回転性めまい</t>
    <rPh sb="3" eb="7">
      <t xml:space="preserve">ヒカイテンセイ </t>
    </rPh>
    <phoneticPr fontId="1"/>
  </si>
  <si>
    <t>a. 回転性めまい</t>
    <rPh sb="3" eb="6">
      <t xml:space="preserve">カイテンセイ </t>
    </rPh>
    <phoneticPr fontId="1"/>
  </si>
  <si>
    <t>問１　めまい症状の分類</t>
    <rPh sb="0" eb="1">
      <t xml:space="preserve">トイ </t>
    </rPh>
    <rPh sb="6" eb="8">
      <t xml:space="preserve">ショウジョウ </t>
    </rPh>
    <rPh sb="9" eb="11">
      <t xml:space="preserve">ブンルイ </t>
    </rPh>
    <phoneticPr fontId="1"/>
  </si>
  <si>
    <t>l</t>
    <phoneticPr fontId="1"/>
  </si>
  <si>
    <t>回答</t>
    <rPh sb="0" eb="2">
      <t xml:space="preserve">カイトウ </t>
    </rPh>
    <phoneticPr fontId="1"/>
  </si>
  <si>
    <t>めまい診断シート</t>
    <rPh sb="3" eb="5">
      <t xml:space="preserve">シンダン </t>
    </rPh>
    <phoneticPr fontId="1"/>
  </si>
  <si>
    <t>両側前庭障害診断基準(Barany2017)</t>
    <rPh sb="0" eb="6">
      <t xml:space="preserve">リョウソクゼンテイキノウショウガイ </t>
    </rPh>
    <rPh sb="6" eb="10">
      <t xml:space="preserve">シンダンキジュン </t>
    </rPh>
    <phoneticPr fontId="1"/>
  </si>
  <si>
    <t>両側前庭障害診断基準(JSER2017)</t>
    <rPh sb="0" eb="2">
      <t xml:space="preserve">リョウソク </t>
    </rPh>
    <rPh sb="2" eb="4">
      <t xml:space="preserve">ゼンテイシンケイエン </t>
    </rPh>
    <rPh sb="4" eb="6">
      <t xml:space="preserve">ショウガイ </t>
    </rPh>
    <rPh sb="6" eb="10">
      <t xml:space="preserve">シンダンキジュｎ </t>
    </rPh>
    <phoneticPr fontId="1"/>
  </si>
  <si>
    <t>加齢性前庭障害診断基準(Barany2019)</t>
    <rPh sb="0" eb="3">
      <t xml:space="preserve">カレイセイ </t>
    </rPh>
    <rPh sb="3" eb="7">
      <t xml:space="preserve">ゼンテイキノウショウガイ </t>
    </rPh>
    <rPh sb="7" eb="11">
      <t xml:space="preserve">シンダンキジュン </t>
    </rPh>
    <phoneticPr fontId="1"/>
  </si>
  <si>
    <t>1. 姿勢保持障害あるいは不安定感</t>
    <rPh sb="3" eb="5">
      <t xml:space="preserve">シセイ </t>
    </rPh>
    <rPh sb="5" eb="7">
      <t xml:space="preserve">ホジ </t>
    </rPh>
    <rPh sb="7" eb="9">
      <t xml:space="preserve">ショウガイ </t>
    </rPh>
    <rPh sb="13" eb="17">
      <t xml:space="preserve">フアンテイカン </t>
    </rPh>
    <phoneticPr fontId="1"/>
  </si>
  <si>
    <t>次の少なくとも1つで示される軽度の両側前庭機能低下
1. vHITで両側の外側半規管VOR gainが 0.6-0.8
2. 温度眼振の減弱（冷温交互法で各側の最大緩徐相の和が6-25°/sec）
3. 回転椅子での振子様刺激(0.1Hz Vmax=50-60°/sec)での外側半規管VOR gain 0.1-0.3</t>
    <phoneticPr fontId="1"/>
  </si>
  <si>
    <t>血行動態性起立性めまい診断基準(Barany2019)</t>
    <rPh sb="0" eb="4">
      <t xml:space="preserve">ケッコウドウタイ </t>
    </rPh>
    <rPh sb="4" eb="5">
      <t xml:space="preserve">セイ </t>
    </rPh>
    <rPh sb="5" eb="8">
      <t xml:space="preserve">キリツセイ </t>
    </rPh>
    <rPh sb="11" eb="15">
      <t xml:space="preserve">シンダンキジュン </t>
    </rPh>
    <phoneticPr fontId="1"/>
  </si>
  <si>
    <t>血行動態性起立性めまい疑い例診断基準(Barany2019)</t>
    <rPh sb="0" eb="5">
      <t xml:space="preserve">ケッコウドウタイセイ </t>
    </rPh>
    <rPh sb="5" eb="8">
      <t xml:space="preserve">キリツセイメマイ </t>
    </rPh>
    <rPh sb="11" eb="12">
      <t xml:space="preserve">ウタガイレイ </t>
    </rPh>
    <rPh sb="14" eb="18">
      <t xml:space="preserve">シンダンキジュン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</si>
</sst>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2"/>
      <color theme="1"/>
      <name val="游ゴシック"/>
      <family val="2"/>
      <charset val="128"/>
      <scheme val="minor"/>
    </font>
    <font>
      <sz val="6"/>
      <name val="游ゴシック"/>
      <family val="2"/>
      <charset val="128"/>
      <scheme val="minor"/>
    </font>
    <font>
      <b/>
      <sz val="12"/>
      <color theme="1"/>
      <name val="ヒラギノ角ゴシック W3"/>
      <family val="2"/>
      <charset val="128"/>
    </font>
    <font>
      <sz val="12"/>
      <color theme="1"/>
      <name val="ヒラギノ角ゴシック W3"/>
      <family val="2"/>
      <charset val="128"/>
    </font>
    <font>
      <sz val="12"/>
      <color theme="1"/>
      <name val="Times New Roman"/>
      <family val="1"/>
    </font>
    <font>
      <sz val="12"/>
      <color theme="1"/>
      <name val="Hiragino Sans W3"/>
      <family val="2"/>
      <charset val="128"/>
    </font>
    <font>
      <sz val="12"/>
      <color theme="0" tint="-4.9989318521683403E-2"/>
      <name val="ヒラギノ角ゴシック W3"/>
      <family val="2"/>
      <charset val="128"/>
    </font>
    <font>
      <sz val="12"/>
      <color theme="0" tint="-0.14999847407452621"/>
      <name val="ヒラギノ角ゴシック W3"/>
      <family val="2"/>
      <charset val="128"/>
    </font>
    <font>
      <b/>
      <sz val="12"/>
      <color theme="1"/>
      <name val="游ゴシック"/>
      <family val="3"/>
      <charset val="128"/>
      <scheme val="minor"/>
    </font>
    <font>
      <sz val="12"/>
      <color theme="0" tint="-0.249977111117893"/>
      <name val="ヒラギノ角ゴシック W3"/>
      <family val="2"/>
      <charset val="128"/>
    </font>
    <font>
      <sz val="12"/>
      <color rgb="FF000000"/>
      <name val="ヒラギノ角ゴシック W3"/>
      <family val="2"/>
      <charset val="128"/>
    </font>
    <font>
      <b/>
      <sz val="16"/>
      <color theme="1"/>
      <name val="ヒラギノ角ゴシック W3"/>
      <family val="2"/>
      <charset val="128"/>
    </font>
    <font>
      <sz val="13"/>
      <color rgb="FF000000"/>
      <name val="游ゴシック"/>
      <family val="3"/>
      <charset val="128"/>
    </font>
    <font>
      <sz val="16.8"/>
      <color rgb="FF000000"/>
      <name val="HiraKakuPro-W3"/>
    </font>
    <font>
      <sz val="13"/>
      <color rgb="FF000000"/>
      <name val="Lucida Grande"/>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7" tint="0.79998168889431442"/>
        <bgColor indexed="64"/>
      </patternFill>
    </fill>
    <fill>
      <patternFill patternType="solid">
        <fgColor rgb="FFFFF2CC"/>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alignment vertical="center"/>
    </xf>
  </cellStyleXfs>
  <cellXfs count="47">
    <xf numFmtId="0" fontId="0" fillId="0" borderId="0" xfId="0">
      <alignment vertical="center"/>
    </xf>
    <xf numFmtId="0" fontId="3" fillId="0" borderId="0" xfId="0" applyFont="1">
      <alignment vertical="center"/>
    </xf>
    <xf numFmtId="0" fontId="2" fillId="2" borderId="0" xfId="0" applyFont="1" applyFill="1">
      <alignment vertical="center"/>
    </xf>
    <xf numFmtId="0" fontId="3" fillId="2" borderId="0" xfId="0" applyFont="1" applyFill="1">
      <alignment vertical="center"/>
    </xf>
    <xf numFmtId="0" fontId="3" fillId="2" borderId="1" xfId="0" applyFont="1" applyFill="1" applyBorder="1" applyAlignment="1">
      <alignment vertical="center" wrapText="1"/>
    </xf>
    <xf numFmtId="0" fontId="2" fillId="2" borderId="5" xfId="0" applyFont="1" applyFill="1" applyBorder="1" applyAlignment="1">
      <alignment horizontal="center" vertical="center"/>
    </xf>
    <xf numFmtId="0" fontId="2" fillId="2" borderId="2" xfId="0" applyFont="1" applyFill="1" applyBorder="1">
      <alignment vertical="center"/>
    </xf>
    <xf numFmtId="0" fontId="2" fillId="2" borderId="2" xfId="0" applyFont="1" applyFill="1" applyBorder="1" applyAlignment="1">
      <alignment horizontal="center" vertical="center"/>
    </xf>
    <xf numFmtId="0" fontId="2" fillId="2" borderId="3" xfId="0" applyFont="1" applyFill="1" applyBorder="1">
      <alignment vertical="center"/>
    </xf>
    <xf numFmtId="0" fontId="3" fillId="2" borderId="0" xfId="0" applyFont="1" applyFill="1" applyAlignment="1">
      <alignment vertical="center" wrapText="1"/>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0" xfId="0" applyFont="1">
      <alignment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0" xfId="0" applyFont="1" applyFill="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center" vertical="center"/>
    </xf>
    <xf numFmtId="0" fontId="2" fillId="2" borderId="0" xfId="0" applyFont="1" applyFill="1" applyAlignment="1">
      <alignment vertical="center" wrapText="1"/>
    </xf>
    <xf numFmtId="0" fontId="6" fillId="2" borderId="0" xfId="0" applyFont="1" applyFill="1" applyAlignment="1">
      <alignment horizontal="center" vertical="center"/>
    </xf>
    <xf numFmtId="0" fontId="6" fillId="2" borderId="0" xfId="0" applyFont="1" applyFill="1">
      <alignment vertical="center"/>
    </xf>
    <xf numFmtId="0" fontId="7" fillId="2" borderId="0" xfId="0" applyFont="1" applyFill="1" applyAlignment="1">
      <alignment horizontal="center" vertical="center"/>
    </xf>
    <xf numFmtId="0" fontId="7" fillId="2" borderId="0" xfId="0" applyFont="1" applyFill="1">
      <alignment vertical="center"/>
    </xf>
    <xf numFmtId="0" fontId="7" fillId="3" borderId="0" xfId="0" applyFont="1" applyFill="1" applyAlignment="1">
      <alignment horizontal="center" vertical="center"/>
    </xf>
    <xf numFmtId="0" fontId="7" fillId="2" borderId="0" xfId="0" applyFont="1" applyFill="1" applyAlignment="1">
      <alignment vertical="center" wrapText="1"/>
    </xf>
    <xf numFmtId="0" fontId="0" fillId="2" borderId="0" xfId="0" applyFill="1">
      <alignment vertical="center"/>
    </xf>
    <xf numFmtId="0" fontId="8" fillId="2" borderId="0" xfId="0" applyFont="1" applyFill="1">
      <alignment vertical="center"/>
    </xf>
    <xf numFmtId="0" fontId="0" fillId="2" borderId="1" xfId="0" applyFill="1" applyBorder="1">
      <alignment vertical="center"/>
    </xf>
    <xf numFmtId="0" fontId="3" fillId="2" borderId="1" xfId="0" applyFont="1" applyFill="1" applyBorder="1">
      <alignment vertical="center"/>
    </xf>
    <xf numFmtId="0" fontId="3" fillId="2" borderId="7" xfId="0" applyFont="1" applyFill="1" applyBorder="1">
      <alignment vertical="center"/>
    </xf>
    <xf numFmtId="0" fontId="3" fillId="2" borderId="8" xfId="0" applyFont="1" applyFill="1" applyBorder="1" applyAlignment="1">
      <alignment vertical="center" wrapText="1"/>
    </xf>
    <xf numFmtId="0" fontId="3" fillId="2" borderId="8" xfId="0" applyFont="1" applyFill="1" applyBorder="1">
      <alignment vertical="center"/>
    </xf>
    <xf numFmtId="0" fontId="3" fillId="2" borderId="4" xfId="0" applyFont="1" applyFill="1" applyBorder="1">
      <alignment vertical="center"/>
    </xf>
    <xf numFmtId="0" fontId="3" fillId="2" borderId="6" xfId="0" applyFont="1" applyFill="1" applyBorder="1">
      <alignment vertical="center"/>
    </xf>
    <xf numFmtId="14" fontId="0" fillId="2" borderId="1" xfId="0" applyNumberFormat="1" applyFill="1" applyBorder="1">
      <alignment vertical="center"/>
    </xf>
    <xf numFmtId="0" fontId="9" fillId="2" borderId="0" xfId="0" applyFont="1" applyFill="1">
      <alignment vertical="center"/>
    </xf>
    <xf numFmtId="0" fontId="3" fillId="4" borderId="0" xfId="0" applyFont="1" applyFill="1">
      <alignment vertical="center"/>
    </xf>
    <xf numFmtId="0" fontId="9" fillId="2" borderId="0" xfId="0" applyFont="1" applyFill="1" applyProtection="1">
      <alignment vertical="center"/>
      <protection locked="0"/>
    </xf>
    <xf numFmtId="0" fontId="3" fillId="4" borderId="0" xfId="0" applyFont="1" applyFill="1" applyAlignment="1">
      <alignment vertical="center" wrapText="1"/>
    </xf>
    <xf numFmtId="0" fontId="10" fillId="5" borderId="0" xfId="0" applyFont="1" applyFill="1">
      <alignment vertical="center"/>
    </xf>
    <xf numFmtId="0" fontId="11" fillId="2" borderId="0" xfId="0" applyFont="1" applyFill="1">
      <alignment vertical="center"/>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cellXfs>
  <cellStyles count="1">
    <cellStyle name="標準" xfId="0" builtinId="0"/>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checked="Checked" fmlaLink="$O$4" lockText="1" noThreeD="1"/>
</file>

<file path=xl/ctrlProps/ctrlProp10.xml><?xml version="1.0" encoding="utf-8"?>
<formControlPr xmlns="http://schemas.microsoft.com/office/spreadsheetml/2009/9/main" objectType="CheckBox" fmlaLink="$X$4" lockText="1" noThreeD="1"/>
</file>

<file path=xl/ctrlProps/ctrlProp100.xml><?xml version="1.0" encoding="utf-8"?>
<formControlPr xmlns="http://schemas.microsoft.com/office/spreadsheetml/2009/9/main" objectType="Radio" lockText="1" noThreeD="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Radio" firstButton="1" fmlaLink="$O$64" lockText="1" noThreeD="1"/>
</file>

<file path=xl/ctrlProps/ctrlProp103.xml><?xml version="1.0" encoding="utf-8"?>
<formControlPr xmlns="http://schemas.microsoft.com/office/spreadsheetml/2009/9/main" objectType="Radio" checked="Checked" lockText="1" noThreeD="1"/>
</file>

<file path=xl/ctrlProps/ctrlProp104.xml><?xml version="1.0" encoding="utf-8"?>
<formControlPr xmlns="http://schemas.microsoft.com/office/spreadsheetml/2009/9/main" objectType="Radio" lockText="1"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Radio" lockText="1" noThreeD="1"/>
</file>

<file path=xl/ctrlProps/ctrlProp107.xml><?xml version="1.0" encoding="utf-8"?>
<formControlPr xmlns="http://schemas.microsoft.com/office/spreadsheetml/2009/9/main" objectType="GBox" noThreeD="1"/>
</file>

<file path=xl/ctrlProps/ctrlProp108.xml><?xml version="1.0" encoding="utf-8"?>
<formControlPr xmlns="http://schemas.microsoft.com/office/spreadsheetml/2009/9/main" objectType="Radio" firstButton="1" fmlaLink="$O$67" lockText="1" noThreeD="1"/>
</file>

<file path=xl/ctrlProps/ctrlProp109.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CheckBox" checked="Checked" fmlaLink="$Y$4" lockText="1" noThreeD="1"/>
</file>

<file path=xl/ctrlProps/ctrlProp110.xml><?xml version="1.0" encoding="utf-8"?>
<formControlPr xmlns="http://schemas.microsoft.com/office/spreadsheetml/2009/9/main" objectType="Radio"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checked="Checked" lockText="1" noThreeD="1"/>
</file>

<file path=xl/ctrlProps/ctrlProp113.xml><?xml version="1.0" encoding="utf-8"?>
<formControlPr xmlns="http://schemas.microsoft.com/office/spreadsheetml/2009/9/main" objectType="GBox" noThreeD="1"/>
</file>

<file path=xl/ctrlProps/ctrlProp114.xml><?xml version="1.0" encoding="utf-8"?>
<formControlPr xmlns="http://schemas.microsoft.com/office/spreadsheetml/2009/9/main" objectType="Radio" firstButton="1" fmlaLink="$O$70" lockText="1" noThreeD="1"/>
</file>

<file path=xl/ctrlProps/ctrlProp115.xml><?xml version="1.0" encoding="utf-8"?>
<formControlPr xmlns="http://schemas.microsoft.com/office/spreadsheetml/2009/9/main" objectType="Radio" lockText="1" noThreeD="1"/>
</file>

<file path=xl/ctrlProps/ctrlProp116.xml><?xml version="1.0" encoding="utf-8"?>
<formControlPr xmlns="http://schemas.microsoft.com/office/spreadsheetml/2009/9/main" objectType="Radio" lockText="1" noThreeD="1"/>
</file>

<file path=xl/ctrlProps/ctrlProp117.xml><?xml version="1.0" encoding="utf-8"?>
<formControlPr xmlns="http://schemas.microsoft.com/office/spreadsheetml/2009/9/main" objectType="Radio" checked="Checked" lockText="1" noThreeD="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Radio" firstButton="1" fmlaLink="$O$73" lockText="1" noThreeD="1"/>
</file>

<file path=xl/ctrlProps/ctrlProp12.xml><?xml version="1.0" encoding="utf-8"?>
<formControlPr xmlns="http://schemas.microsoft.com/office/spreadsheetml/2009/9/main" objectType="CheckBox" fmlaLink="$Z$4" lockText="1" noThreeD="1"/>
</file>

<file path=xl/ctrlProps/ctrlProp120.xml><?xml version="1.0" encoding="utf-8"?>
<formControlPr xmlns="http://schemas.microsoft.com/office/spreadsheetml/2009/9/main" objectType="Radio" checked="Checked" lockText="1" noThreeD="1"/>
</file>

<file path=xl/ctrlProps/ctrlProp121.xml><?xml version="1.0" encoding="utf-8"?>
<formControlPr xmlns="http://schemas.microsoft.com/office/spreadsheetml/2009/9/main" objectType="Radio" lockText="1" noThreeD="1"/>
</file>

<file path=xl/ctrlProps/ctrlProp122.xml><?xml version="1.0" encoding="utf-8"?>
<formControlPr xmlns="http://schemas.microsoft.com/office/spreadsheetml/2009/9/main" objectType="GBox" noThreeD="1"/>
</file>

<file path=xl/ctrlProps/ctrlProp123.xml><?xml version="1.0" encoding="utf-8"?>
<formControlPr xmlns="http://schemas.microsoft.com/office/spreadsheetml/2009/9/main" objectType="Radio" firstButton="1" fmlaLink="$O$75" lockText="1" noThreeD="1"/>
</file>

<file path=xl/ctrlProps/ctrlProp124.xml><?xml version="1.0" encoding="utf-8"?>
<formControlPr xmlns="http://schemas.microsoft.com/office/spreadsheetml/2009/9/main" objectType="Radio" checked="Checked" lockText="1" noThreeD="1"/>
</file>

<file path=xl/ctrlProps/ctrlProp125.xml><?xml version="1.0" encoding="utf-8"?>
<formControlPr xmlns="http://schemas.microsoft.com/office/spreadsheetml/2009/9/main" objectType="GBox" noThreeD="1"/>
</file>

<file path=xl/ctrlProps/ctrlProp126.xml><?xml version="1.0" encoding="utf-8"?>
<formControlPr xmlns="http://schemas.microsoft.com/office/spreadsheetml/2009/9/main" objectType="Radio" firstButton="1" fmlaLink="$O$77" lockText="1" noThreeD="1"/>
</file>

<file path=xl/ctrlProps/ctrlProp127.xml><?xml version="1.0" encoding="utf-8"?>
<formControlPr xmlns="http://schemas.microsoft.com/office/spreadsheetml/2009/9/main" objectType="Radio" checked="Checked" lockText="1" noThreeD="1"/>
</file>

<file path=xl/ctrlProps/ctrlProp128.xml><?xml version="1.0" encoding="utf-8"?>
<formControlPr xmlns="http://schemas.microsoft.com/office/spreadsheetml/2009/9/main" objectType="Radio" lockText="1" noThreeD="1"/>
</file>

<file path=xl/ctrlProps/ctrlProp129.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O$8" lockText="1" noThreeD="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checked="Checked" firstButton="1" fmlaLink="$O$79" lockText="1" noThreeD="1"/>
</file>

<file path=xl/ctrlProps/ctrlProp132.xml><?xml version="1.0" encoding="utf-8"?>
<formControlPr xmlns="http://schemas.microsoft.com/office/spreadsheetml/2009/9/main" objectType="Radio" lockText="1" noThreeD="1"/>
</file>

<file path=xl/ctrlProps/ctrlProp133.xml><?xml version="1.0" encoding="utf-8"?>
<formControlPr xmlns="http://schemas.microsoft.com/office/spreadsheetml/2009/9/main" objectType="Radio" lockText="1" noThreeD="1"/>
</file>

<file path=xl/ctrlProps/ctrlProp134.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GBox" noThreeD="1"/>
</file>

<file path=xl/ctrlProps/ctrlProp139.xml><?xml version="1.0" encoding="utf-8"?>
<formControlPr xmlns="http://schemas.microsoft.com/office/spreadsheetml/2009/9/main" objectType="Radio" checked="Checked" firstButton="1" fmlaLink="$O$82" lockText="1" noThreeD="1"/>
</file>

<file path=xl/ctrlProps/ctrlProp14.xml><?xml version="1.0" encoding="utf-8"?>
<formControlPr xmlns="http://schemas.microsoft.com/office/spreadsheetml/2009/9/main" objectType="Radio" lockText="1" noThreeD="1"/>
</file>

<file path=xl/ctrlProps/ctrlProp140.xml><?xml version="1.0" encoding="utf-8"?>
<formControlPr xmlns="http://schemas.microsoft.com/office/spreadsheetml/2009/9/main" objectType="Radio" lockText="1" noThreeD="1"/>
</file>

<file path=xl/ctrlProps/ctrlProp141.xml><?xml version="1.0" encoding="utf-8"?>
<formControlPr xmlns="http://schemas.microsoft.com/office/spreadsheetml/2009/9/main" objectType="GBox" noThreeD="1"/>
</file>

<file path=xl/ctrlProps/ctrlProp142.xml><?xml version="1.0" encoding="utf-8"?>
<formControlPr xmlns="http://schemas.microsoft.com/office/spreadsheetml/2009/9/main" objectType="Radio" checked="Checked" firstButton="1" fmlaLink="$O$84" lockText="1" noThreeD="1"/>
</file>

<file path=xl/ctrlProps/ctrlProp143.xml><?xml version="1.0" encoding="utf-8"?>
<formControlPr xmlns="http://schemas.microsoft.com/office/spreadsheetml/2009/9/main" objectType="Radio" lockText="1" noThreeD="1"/>
</file>

<file path=xl/ctrlProps/ctrlProp144.xml><?xml version="1.0" encoding="utf-8"?>
<formControlPr xmlns="http://schemas.microsoft.com/office/spreadsheetml/2009/9/main" objectType="GBox" noThreeD="1"/>
</file>

<file path=xl/ctrlProps/ctrlProp145.xml><?xml version="1.0" encoding="utf-8"?>
<formControlPr xmlns="http://schemas.microsoft.com/office/spreadsheetml/2009/9/main" objectType="Radio" checked="Checked" firstButton="1" fmlaLink="$O$86" lockText="1" noThreeD="1"/>
</file>

<file path=xl/ctrlProps/ctrlProp146.xml><?xml version="1.0" encoding="utf-8"?>
<formControlPr xmlns="http://schemas.microsoft.com/office/spreadsheetml/2009/9/main" objectType="Radio" lockText="1" noThreeD="1"/>
</file>

<file path=xl/ctrlProps/ctrlProp147.xml><?xml version="1.0" encoding="utf-8"?>
<formControlPr xmlns="http://schemas.microsoft.com/office/spreadsheetml/2009/9/main" objectType="GBox" noThreeD="1"/>
</file>

<file path=xl/ctrlProps/ctrlProp148.xml><?xml version="1.0" encoding="utf-8"?>
<formControlPr xmlns="http://schemas.microsoft.com/office/spreadsheetml/2009/9/main" objectType="Radio" checked="Checked" firstButton="1" fmlaLink="$O$88"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50.xml><?xml version="1.0" encoding="utf-8"?>
<formControlPr xmlns="http://schemas.microsoft.com/office/spreadsheetml/2009/9/main" objectType="GBox" noThreeD="1"/>
</file>

<file path=xl/ctrlProps/ctrlProp151.xml><?xml version="1.0" encoding="utf-8"?>
<formControlPr xmlns="http://schemas.microsoft.com/office/spreadsheetml/2009/9/main" objectType="Radio" checked="Checked" firstButton="1" fmlaLink="$O$90" lockText="1" noThreeD="1"/>
</file>

<file path=xl/ctrlProps/ctrlProp152.xml><?xml version="1.0" encoding="utf-8"?>
<formControlPr xmlns="http://schemas.microsoft.com/office/spreadsheetml/2009/9/main" objectType="Radio" lockText="1"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Radio" firstButton="1" fmlaLink="$O$92" lockText="1" noThreeD="1"/>
</file>

<file path=xl/ctrlProps/ctrlProp155.xml><?xml version="1.0" encoding="utf-8"?>
<formControlPr xmlns="http://schemas.microsoft.com/office/spreadsheetml/2009/9/main" objectType="Radio" checked="Checked" lockText="1" noThreeD="1"/>
</file>

<file path=xl/ctrlProps/ctrlProp156.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O$10" lockText="1" noThreeD="1"/>
</file>

<file path=xl/ctrlProps/ctrlProp17.xml><?xml version="1.0" encoding="utf-8"?>
<formControlPr xmlns="http://schemas.microsoft.com/office/spreadsheetml/2009/9/main" objectType="Radio" checked="Checked"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checked="Checked" fmlaLink="$P$4"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Radio" firstButton="1" fmlaLink="$O$12"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firstButton="1" fmlaLink="$O$15" lockText="1" noThreeD="1"/>
</file>

<file path=xl/ctrlProps/ctrlProp3.xml><?xml version="1.0" encoding="utf-8"?>
<formControlPr xmlns="http://schemas.microsoft.com/office/spreadsheetml/2009/9/main" objectType="CheckBox" fmlaLink="$Q$4"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Radio" checked="Checked" firstButton="1" fmlaLink="$O$17"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checked="Checked" firstButton="1" fmlaLink="$O$19"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Radio" checked="Checked" firstButton="1" fmlaLink="$O$21" lockText="1" noThreeD="1"/>
</file>

<file path=xl/ctrlProps/ctrlProp4.xml><?xml version="1.0" encoding="utf-8"?>
<formControlPr xmlns="http://schemas.microsoft.com/office/spreadsheetml/2009/9/main" objectType="CheckBox" checked="Checked" fmlaLink="$R$4"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CheckBox" checked="Checked" fmlaLink="$O$23" lockText="1" noThreeD="1"/>
</file>

<file path=xl/ctrlProps/ctrlProp43.xml><?xml version="1.0" encoding="utf-8"?>
<formControlPr xmlns="http://schemas.microsoft.com/office/spreadsheetml/2009/9/main" objectType="CheckBox" fmlaLink="$P$23" lockText="1" noThreeD="1"/>
</file>

<file path=xl/ctrlProps/ctrlProp44.xml><?xml version="1.0" encoding="utf-8"?>
<formControlPr xmlns="http://schemas.microsoft.com/office/spreadsheetml/2009/9/main" objectType="CheckBox" checked="Checked" fmlaLink="$Q$23" lockText="1" noThreeD="1"/>
</file>

<file path=xl/ctrlProps/ctrlProp45.xml><?xml version="1.0" encoding="utf-8"?>
<formControlPr xmlns="http://schemas.microsoft.com/office/spreadsheetml/2009/9/main" objectType="CheckBox" fmlaLink="$R$23" lockText="1" noThreeD="1"/>
</file>

<file path=xl/ctrlProps/ctrlProp46.xml><?xml version="1.0" encoding="utf-8"?>
<formControlPr xmlns="http://schemas.microsoft.com/office/spreadsheetml/2009/9/main" objectType="CheckBox" fmlaLink="$S$23" lockText="1" noThreeD="1"/>
</file>

<file path=xl/ctrlProps/ctrlProp47.xml><?xml version="1.0" encoding="utf-8"?>
<formControlPr xmlns="http://schemas.microsoft.com/office/spreadsheetml/2009/9/main" objectType="CheckBox" fmlaLink="$T$23" lockText="1" noThreeD="1"/>
</file>

<file path=xl/ctrlProps/ctrlProp48.xml><?xml version="1.0" encoding="utf-8"?>
<formControlPr xmlns="http://schemas.microsoft.com/office/spreadsheetml/2009/9/main" objectType="CheckBox" checked="Checked" fmlaLink="$U$23" lockText="1" noThreeD="1"/>
</file>

<file path=xl/ctrlProps/ctrlProp49.xml><?xml version="1.0" encoding="utf-8"?>
<formControlPr xmlns="http://schemas.microsoft.com/office/spreadsheetml/2009/9/main" objectType="CheckBox" fmlaLink="$V$23" lockText="1" noThreeD="1"/>
</file>

<file path=xl/ctrlProps/ctrlProp5.xml><?xml version="1.0" encoding="utf-8"?>
<formControlPr xmlns="http://schemas.microsoft.com/office/spreadsheetml/2009/9/main" objectType="CheckBox" fmlaLink="$S$4" lockText="1" noThreeD="1"/>
</file>

<file path=xl/ctrlProps/ctrlProp50.xml><?xml version="1.0" encoding="utf-8"?>
<formControlPr xmlns="http://schemas.microsoft.com/office/spreadsheetml/2009/9/main" objectType="CheckBox" checked="Checked" fmlaLink="$W$23" lockText="1" noThreeD="1"/>
</file>

<file path=xl/ctrlProps/ctrlProp51.xml><?xml version="1.0" encoding="utf-8"?>
<formControlPr xmlns="http://schemas.microsoft.com/office/spreadsheetml/2009/9/main" objectType="CheckBox" fmlaLink="$X$23" lockText="1" noThreeD="1"/>
</file>

<file path=xl/ctrlProps/ctrlProp52.xml><?xml version="1.0" encoding="utf-8"?>
<formControlPr xmlns="http://schemas.microsoft.com/office/spreadsheetml/2009/9/main" objectType="CheckBox" fmlaLink="$Y$23" lockText="1" noThreeD="1"/>
</file>

<file path=xl/ctrlProps/ctrlProp53.xml><?xml version="1.0" encoding="utf-8"?>
<formControlPr xmlns="http://schemas.microsoft.com/office/spreadsheetml/2009/9/main" objectType="CheckBox" fmlaLink="$O$27" lockText="1" noThreeD="1"/>
</file>

<file path=xl/ctrlProps/ctrlProp54.xml><?xml version="1.0" encoding="utf-8"?>
<formControlPr xmlns="http://schemas.microsoft.com/office/spreadsheetml/2009/9/main" objectType="CheckBox" fmlaLink="$P$27" lockText="1" noThreeD="1"/>
</file>

<file path=xl/ctrlProps/ctrlProp55.xml><?xml version="1.0" encoding="utf-8"?>
<formControlPr xmlns="http://schemas.microsoft.com/office/spreadsheetml/2009/9/main" objectType="CheckBox" checked="Checked" fmlaLink="$Q$27" lockText="1" noThreeD="1"/>
</file>

<file path=xl/ctrlProps/ctrlProp56.xml><?xml version="1.0" encoding="utf-8"?>
<formControlPr xmlns="http://schemas.microsoft.com/office/spreadsheetml/2009/9/main" objectType="CheckBox" checked="Checked" fmlaLink="$R$27" lockText="1" noThreeD="1"/>
</file>

<file path=xl/ctrlProps/ctrlProp57.xml><?xml version="1.0" encoding="utf-8"?>
<formControlPr xmlns="http://schemas.microsoft.com/office/spreadsheetml/2009/9/main" objectType="CheckBox" fmlaLink="$S$27" lockText="1" noThreeD="1"/>
</file>

<file path=xl/ctrlProps/ctrlProp58.xml><?xml version="1.0" encoding="utf-8"?>
<formControlPr xmlns="http://schemas.microsoft.com/office/spreadsheetml/2009/9/main" objectType="CheckBox" fmlaLink="$T$27" lockText="1" noThreeD="1"/>
</file>

<file path=xl/ctrlProps/ctrlProp59.xml><?xml version="1.0" encoding="utf-8"?>
<formControlPr xmlns="http://schemas.microsoft.com/office/spreadsheetml/2009/9/main" objectType="CheckBox" fmlaLink="$U$27" lockText="1" noThreeD="1"/>
</file>

<file path=xl/ctrlProps/ctrlProp6.xml><?xml version="1.0" encoding="utf-8"?>
<formControlPr xmlns="http://schemas.microsoft.com/office/spreadsheetml/2009/9/main" objectType="CheckBox" fmlaLink="$T$4" lockText="1" noThreeD="1"/>
</file>

<file path=xl/ctrlProps/ctrlProp60.xml><?xml version="1.0" encoding="utf-8"?>
<formControlPr xmlns="http://schemas.microsoft.com/office/spreadsheetml/2009/9/main" objectType="CheckBox" fmlaLink="$V$27" lockText="1" noThreeD="1"/>
</file>

<file path=xl/ctrlProps/ctrlProp61.xml><?xml version="1.0" encoding="utf-8"?>
<formControlPr xmlns="http://schemas.microsoft.com/office/spreadsheetml/2009/9/main" objectType="CheckBox" fmlaLink="$W$27" lockText="1" noThreeD="1"/>
</file>

<file path=xl/ctrlProps/ctrlProp62.xml><?xml version="1.0" encoding="utf-8"?>
<formControlPr xmlns="http://schemas.microsoft.com/office/spreadsheetml/2009/9/main" objectType="CheckBox" fmlaLink="$X$27" lockText="1" noThreeD="1"/>
</file>

<file path=xl/ctrlProps/ctrlProp63.xml><?xml version="1.0" encoding="utf-8"?>
<formControlPr xmlns="http://schemas.microsoft.com/office/spreadsheetml/2009/9/main" objectType="Radio" firstButton="1" fmlaLink="$O$31" lockText="1" noThreeD="1"/>
</file>

<file path=xl/ctrlProps/ctrlProp64.xml><?xml version="1.0" encoding="utf-8"?>
<formControlPr xmlns="http://schemas.microsoft.com/office/spreadsheetml/2009/9/main" objectType="Radio" checked="Checked"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fmlaLink="$O$33" lockText="1" noThreeD="1"/>
</file>

<file path=xl/ctrlProps/ctrlProp69.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CheckBox" fmlaLink="$U$4"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fmlaLink="$O$35" lockText="1" noThreeD="1"/>
</file>

<file path=xl/ctrlProps/ctrlProp73.xml><?xml version="1.0" encoding="utf-8"?>
<formControlPr xmlns="http://schemas.microsoft.com/office/spreadsheetml/2009/9/main" objectType="Radio" checked="Checked"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Radio" firstButton="1" fmlaLink="$O$37"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checked="Checked" lockText="1"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CheckBox" fmlaLink="$V$4" lockText="1" noThreeD="1"/>
</file>

<file path=xl/ctrlProps/ctrlProp80.xml><?xml version="1.0" encoding="utf-8"?>
<formControlPr xmlns="http://schemas.microsoft.com/office/spreadsheetml/2009/9/main" objectType="Radio" firstButton="1" fmlaLink="$O$51"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checked="Checked" lockText="1" noThreeD="1"/>
</file>

<file path=xl/ctrlProps/ctrlProp86.xml><?xml version="1.0" encoding="utf-8"?>
<formControlPr xmlns="http://schemas.microsoft.com/office/spreadsheetml/2009/9/main" objectType="GBox" noThreeD="1"/>
</file>

<file path=xl/ctrlProps/ctrlProp87.xml><?xml version="1.0" encoding="utf-8"?>
<formControlPr xmlns="http://schemas.microsoft.com/office/spreadsheetml/2009/9/main" objectType="Radio" checked="Checked" firstButton="1" fmlaLink="$O$54"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fmlaLink="$W$4" lockText="1" noThreeD="1"/>
</file>

<file path=xl/ctrlProps/ctrlProp90.xml><?xml version="1.0" encoding="utf-8"?>
<formControlPr xmlns="http://schemas.microsoft.com/office/spreadsheetml/2009/9/main" objectType="Radio" checked="Checked" firstButton="1" fmlaLink="$O$56" lockText="1" noThreeD="1"/>
</file>

<file path=xl/ctrlProps/ctrlProp91.xml><?xml version="1.0" encoding="utf-8"?>
<formControlPr xmlns="http://schemas.microsoft.com/office/spreadsheetml/2009/9/main" objectType="Radio" lockText="1"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Radio" firstButton="1" fmlaLink="$O$58" lockText="1" noThreeD="1"/>
</file>

<file path=xl/ctrlProps/ctrlProp94.xml><?xml version="1.0" encoding="utf-8"?>
<formControlPr xmlns="http://schemas.microsoft.com/office/spreadsheetml/2009/9/main" objectType="Radio" checked="Checked" lockText="1" noThreeD="1"/>
</file>

<file path=xl/ctrlProps/ctrlProp95.xml><?xml version="1.0" encoding="utf-8"?>
<formControlPr xmlns="http://schemas.microsoft.com/office/spreadsheetml/2009/9/main" objectType="GBox" noThreeD="1"/>
</file>

<file path=xl/ctrlProps/ctrlProp96.xml><?xml version="1.0" encoding="utf-8"?>
<formControlPr xmlns="http://schemas.microsoft.com/office/spreadsheetml/2009/9/main" objectType="Radio" checked="Checked" firstButton="1" fmlaLink="$O$60" lockText="1" noThreeD="1"/>
</file>

<file path=xl/ctrlProps/ctrlProp97.xml><?xml version="1.0" encoding="utf-8"?>
<formControlPr xmlns="http://schemas.microsoft.com/office/spreadsheetml/2009/9/main" objectType="Radio" lockText="1" noThreeD="1"/>
</file>

<file path=xl/ctrlProps/ctrlProp98.xml><?xml version="1.0" encoding="utf-8"?>
<formControlPr xmlns="http://schemas.microsoft.com/office/spreadsheetml/2009/9/main" objectType="GBox" noThreeD="1"/>
</file>

<file path=xl/ctrlProps/ctrlProp99.xml><?xml version="1.0" encoding="utf-8"?>
<formControlPr xmlns="http://schemas.microsoft.com/office/spreadsheetml/2009/9/main" objectType="Radio" checked="Checked" firstButton="1" fmlaLink="$O$6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25400</xdr:colOff>
          <xdr:row>3</xdr:row>
          <xdr:rowOff>0</xdr:rowOff>
        </xdr:from>
        <xdr:to>
          <xdr:col>2</xdr:col>
          <xdr:colOff>279400</xdr:colOff>
          <xdr:row>3</xdr:row>
          <xdr:rowOff>228600</xdr:rowOff>
        </xdr:to>
        <xdr:sp macro="" textlink="">
          <xdr:nvSpPr>
            <xdr:cNvPr id="11265" name="Check Box 1a" hidden="1">
              <a:extLst>
                <a:ext uri="{63B3BB69-23CF-44E3-9099-C40C66FF867C}">
                  <a14:compatExt spid="_x0000_s11265"/>
                </a:ext>
                <a:ext uri="{FF2B5EF4-FFF2-40B4-BE49-F238E27FC236}">
                  <a16:creationId xmlns:a16="http://schemas.microsoft.com/office/drawing/2014/main" id="{00000000-0008-0000-00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xdr:row>
          <xdr:rowOff>0</xdr:rowOff>
        </xdr:from>
        <xdr:to>
          <xdr:col>4</xdr:col>
          <xdr:colOff>266700</xdr:colOff>
          <xdr:row>3</xdr:row>
          <xdr:rowOff>228600</xdr:rowOff>
        </xdr:to>
        <xdr:sp macro="" textlink="">
          <xdr:nvSpPr>
            <xdr:cNvPr id="11266" name="Check Box 1b" hidden="1">
              <a:extLst>
                <a:ext uri="{63B3BB69-23CF-44E3-9099-C40C66FF867C}">
                  <a14:compatExt spid="_x0000_s11266"/>
                </a:ext>
                <a:ext uri="{FF2B5EF4-FFF2-40B4-BE49-F238E27FC236}">
                  <a16:creationId xmlns:a16="http://schemas.microsoft.com/office/drawing/2014/main" id="{00000000-0008-0000-0000-00000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xdr:row>
          <xdr:rowOff>0</xdr:rowOff>
        </xdr:from>
        <xdr:to>
          <xdr:col>6</xdr:col>
          <xdr:colOff>254000</xdr:colOff>
          <xdr:row>3</xdr:row>
          <xdr:rowOff>228600</xdr:rowOff>
        </xdr:to>
        <xdr:sp macro="" textlink="">
          <xdr:nvSpPr>
            <xdr:cNvPr id="11267" name="Check Box 1c" hidden="1">
              <a:extLst>
                <a:ext uri="{63B3BB69-23CF-44E3-9099-C40C66FF867C}">
                  <a14:compatExt spid="_x0000_s11267"/>
                </a:ext>
                <a:ext uri="{FF2B5EF4-FFF2-40B4-BE49-F238E27FC236}">
                  <a16:creationId xmlns:a16="http://schemas.microsoft.com/office/drawing/2014/main" id="{00000000-0008-0000-0000-00000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25400</xdr:colOff>
          <xdr:row>3</xdr:row>
          <xdr:rowOff>12700</xdr:rowOff>
        </xdr:from>
        <xdr:to>
          <xdr:col>8</xdr:col>
          <xdr:colOff>279400</xdr:colOff>
          <xdr:row>4</xdr:row>
          <xdr:rowOff>12700</xdr:rowOff>
        </xdr:to>
        <xdr:sp macro="" textlink="">
          <xdr:nvSpPr>
            <xdr:cNvPr id="11268" name="Check Box 1d" hidden="1">
              <a:extLst>
                <a:ext uri="{63B3BB69-23CF-44E3-9099-C40C66FF867C}">
                  <a14:compatExt spid="_x0000_s11268"/>
                </a:ext>
                <a:ext uri="{FF2B5EF4-FFF2-40B4-BE49-F238E27FC236}">
                  <a16:creationId xmlns:a16="http://schemas.microsoft.com/office/drawing/2014/main" id="{00000000-0008-0000-0000-00000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25400</xdr:colOff>
          <xdr:row>4</xdr:row>
          <xdr:rowOff>0</xdr:rowOff>
        </xdr:from>
        <xdr:to>
          <xdr:col>2</xdr:col>
          <xdr:colOff>279400</xdr:colOff>
          <xdr:row>4</xdr:row>
          <xdr:rowOff>228600</xdr:rowOff>
        </xdr:to>
        <xdr:sp macro="" textlink="">
          <xdr:nvSpPr>
            <xdr:cNvPr id="11269" name="Check Box 1e" hidden="1">
              <a:extLst>
                <a:ext uri="{63B3BB69-23CF-44E3-9099-C40C66FF867C}">
                  <a14:compatExt spid="_x0000_s11269"/>
                </a:ext>
                <a:ext uri="{FF2B5EF4-FFF2-40B4-BE49-F238E27FC236}">
                  <a16:creationId xmlns:a16="http://schemas.microsoft.com/office/drawing/2014/main" id="{00000000-0008-0000-0000-00000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4</xdr:row>
          <xdr:rowOff>0</xdr:rowOff>
        </xdr:from>
        <xdr:to>
          <xdr:col>4</xdr:col>
          <xdr:colOff>266700</xdr:colOff>
          <xdr:row>4</xdr:row>
          <xdr:rowOff>228600</xdr:rowOff>
        </xdr:to>
        <xdr:sp macro="" textlink="">
          <xdr:nvSpPr>
            <xdr:cNvPr id="11270" name="Check Box 1f" hidden="1">
              <a:extLst>
                <a:ext uri="{63B3BB69-23CF-44E3-9099-C40C66FF867C}">
                  <a14:compatExt spid="_x0000_s11270"/>
                </a:ext>
                <a:ext uri="{FF2B5EF4-FFF2-40B4-BE49-F238E27FC236}">
                  <a16:creationId xmlns:a16="http://schemas.microsoft.com/office/drawing/2014/main" id="{00000000-0008-0000-0000-000006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xdr:row>
          <xdr:rowOff>0</xdr:rowOff>
        </xdr:from>
        <xdr:to>
          <xdr:col>6</xdr:col>
          <xdr:colOff>254000</xdr:colOff>
          <xdr:row>4</xdr:row>
          <xdr:rowOff>228600</xdr:rowOff>
        </xdr:to>
        <xdr:sp macro="" textlink="">
          <xdr:nvSpPr>
            <xdr:cNvPr id="11271" name="Check Box 1g" hidden="1">
              <a:extLst>
                <a:ext uri="{63B3BB69-23CF-44E3-9099-C40C66FF867C}">
                  <a14:compatExt spid="_x0000_s11271"/>
                </a:ext>
                <a:ext uri="{FF2B5EF4-FFF2-40B4-BE49-F238E27FC236}">
                  <a16:creationId xmlns:a16="http://schemas.microsoft.com/office/drawing/2014/main" id="{00000000-0008-0000-0000-00000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25400</xdr:colOff>
          <xdr:row>4</xdr:row>
          <xdr:rowOff>12700</xdr:rowOff>
        </xdr:from>
        <xdr:to>
          <xdr:col>8</xdr:col>
          <xdr:colOff>279400</xdr:colOff>
          <xdr:row>5</xdr:row>
          <xdr:rowOff>12700</xdr:rowOff>
        </xdr:to>
        <xdr:sp macro="" textlink="">
          <xdr:nvSpPr>
            <xdr:cNvPr id="11272" name="Check Box 1h" hidden="1">
              <a:extLst>
                <a:ext uri="{63B3BB69-23CF-44E3-9099-C40C66FF867C}">
                  <a14:compatExt spid="_x0000_s11272"/>
                </a:ext>
                <a:ext uri="{FF2B5EF4-FFF2-40B4-BE49-F238E27FC236}">
                  <a16:creationId xmlns:a16="http://schemas.microsoft.com/office/drawing/2014/main" id="{00000000-0008-0000-0000-00000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25400</xdr:colOff>
          <xdr:row>5</xdr:row>
          <xdr:rowOff>0</xdr:rowOff>
        </xdr:from>
        <xdr:to>
          <xdr:col>2</xdr:col>
          <xdr:colOff>279400</xdr:colOff>
          <xdr:row>5</xdr:row>
          <xdr:rowOff>228600</xdr:rowOff>
        </xdr:to>
        <xdr:sp macro="" textlink="">
          <xdr:nvSpPr>
            <xdr:cNvPr id="11273" name="Check Box 1i" hidden="1">
              <a:extLst>
                <a:ext uri="{63B3BB69-23CF-44E3-9099-C40C66FF867C}">
                  <a14:compatExt spid="_x0000_s11273"/>
                </a:ext>
                <a:ext uri="{FF2B5EF4-FFF2-40B4-BE49-F238E27FC236}">
                  <a16:creationId xmlns:a16="http://schemas.microsoft.com/office/drawing/2014/main" id="{00000000-0008-0000-0000-000009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5</xdr:row>
          <xdr:rowOff>0</xdr:rowOff>
        </xdr:from>
        <xdr:to>
          <xdr:col>4</xdr:col>
          <xdr:colOff>266700</xdr:colOff>
          <xdr:row>5</xdr:row>
          <xdr:rowOff>228600</xdr:rowOff>
        </xdr:to>
        <xdr:sp macro="" textlink="">
          <xdr:nvSpPr>
            <xdr:cNvPr id="11274" name="Check Box 1j" hidden="1">
              <a:extLst>
                <a:ext uri="{63B3BB69-23CF-44E3-9099-C40C66FF867C}">
                  <a14:compatExt spid="_x0000_s11274"/>
                </a:ext>
                <a:ext uri="{FF2B5EF4-FFF2-40B4-BE49-F238E27FC236}">
                  <a16:creationId xmlns:a16="http://schemas.microsoft.com/office/drawing/2014/main" id="{00000000-0008-0000-0000-00000A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xdr:row>
          <xdr:rowOff>0</xdr:rowOff>
        </xdr:from>
        <xdr:to>
          <xdr:col>6</xdr:col>
          <xdr:colOff>254000</xdr:colOff>
          <xdr:row>5</xdr:row>
          <xdr:rowOff>228600</xdr:rowOff>
        </xdr:to>
        <xdr:sp macro="" textlink="">
          <xdr:nvSpPr>
            <xdr:cNvPr id="11275" name="Check Box 1k" hidden="1">
              <a:extLst>
                <a:ext uri="{63B3BB69-23CF-44E3-9099-C40C66FF867C}">
                  <a14:compatExt spid="_x0000_s11275"/>
                </a:ext>
                <a:ext uri="{FF2B5EF4-FFF2-40B4-BE49-F238E27FC236}">
                  <a16:creationId xmlns:a16="http://schemas.microsoft.com/office/drawing/2014/main" id="{00000000-0008-0000-0000-00000B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25400</xdr:colOff>
          <xdr:row>5</xdr:row>
          <xdr:rowOff>12700</xdr:rowOff>
        </xdr:from>
        <xdr:to>
          <xdr:col>8</xdr:col>
          <xdr:colOff>279400</xdr:colOff>
          <xdr:row>6</xdr:row>
          <xdr:rowOff>12700</xdr:rowOff>
        </xdr:to>
        <xdr:sp macro="" textlink="">
          <xdr:nvSpPr>
            <xdr:cNvPr id="11276" name="Check Box 1l" hidden="1">
              <a:extLst>
                <a:ext uri="{63B3BB69-23CF-44E3-9099-C40C66FF867C}">
                  <a14:compatExt spid="_x0000_s11276"/>
                </a:ext>
                <a:ext uri="{FF2B5EF4-FFF2-40B4-BE49-F238E27FC236}">
                  <a16:creationId xmlns:a16="http://schemas.microsoft.com/office/drawing/2014/main" id="{00000000-0008-0000-0000-00000C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292100</xdr:colOff>
          <xdr:row>8</xdr:row>
          <xdr:rowOff>25400</xdr:rowOff>
        </xdr:to>
        <xdr:sp macro="" textlink="">
          <xdr:nvSpPr>
            <xdr:cNvPr id="11277" name="Option Button 2a" hidden="1">
              <a:extLst>
                <a:ext uri="{63B3BB69-23CF-44E3-9099-C40C66FF867C}">
                  <a14:compatExt spid="_x0000_s11277"/>
                </a:ext>
                <a:ext uri="{FF2B5EF4-FFF2-40B4-BE49-F238E27FC236}">
                  <a16:creationId xmlns:a16="http://schemas.microsoft.com/office/drawing/2014/main" id="{00000000-0008-0000-0000-00000D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xdr:row>
          <xdr:rowOff>0</xdr:rowOff>
        </xdr:from>
        <xdr:to>
          <xdr:col>4</xdr:col>
          <xdr:colOff>292100</xdr:colOff>
          <xdr:row>8</xdr:row>
          <xdr:rowOff>25400</xdr:rowOff>
        </xdr:to>
        <xdr:sp macro="" textlink="">
          <xdr:nvSpPr>
            <xdr:cNvPr id="11278" name="Option Button 2b" hidden="1">
              <a:extLst>
                <a:ext uri="{63B3BB69-23CF-44E3-9099-C40C66FF867C}">
                  <a14:compatExt spid="_x0000_s11278"/>
                </a:ext>
                <a:ext uri="{FF2B5EF4-FFF2-40B4-BE49-F238E27FC236}">
                  <a16:creationId xmlns:a16="http://schemas.microsoft.com/office/drawing/2014/main" id="{00000000-0008-0000-0000-00000E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2222500</xdr:colOff>
          <xdr:row>6</xdr:row>
          <xdr:rowOff>177800</xdr:rowOff>
        </xdr:from>
        <xdr:to>
          <xdr:col>7</xdr:col>
          <xdr:colOff>508000</xdr:colOff>
          <xdr:row>8</xdr:row>
          <xdr:rowOff>76200</xdr:rowOff>
        </xdr:to>
        <xdr:sp macro="" textlink="">
          <xdr:nvSpPr>
            <xdr:cNvPr id="11279" name="Group Box 2" hidden="1">
              <a:extLst>
                <a:ext uri="{63B3BB69-23CF-44E3-9099-C40C66FF867C}">
                  <a14:compatExt spid="_x0000_s11279"/>
                </a:ext>
                <a:ext uri="{FF2B5EF4-FFF2-40B4-BE49-F238E27FC236}">
                  <a16:creationId xmlns:a16="http://schemas.microsoft.com/office/drawing/2014/main" id="{00000000-0008-0000-0000-00000F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292100</xdr:colOff>
          <xdr:row>10</xdr:row>
          <xdr:rowOff>25400</xdr:rowOff>
        </xdr:to>
        <xdr:sp macro="" textlink="">
          <xdr:nvSpPr>
            <xdr:cNvPr id="11280" name="Option Button 3a" hidden="1">
              <a:extLst>
                <a:ext uri="{63B3BB69-23CF-44E3-9099-C40C66FF867C}">
                  <a14:compatExt spid="_x0000_s11280"/>
                </a:ext>
                <a:ext uri="{FF2B5EF4-FFF2-40B4-BE49-F238E27FC236}">
                  <a16:creationId xmlns:a16="http://schemas.microsoft.com/office/drawing/2014/main" id="{00000000-0008-0000-0000-000010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9</xdr:row>
          <xdr:rowOff>0</xdr:rowOff>
        </xdr:from>
        <xdr:to>
          <xdr:col>4</xdr:col>
          <xdr:colOff>279400</xdr:colOff>
          <xdr:row>10</xdr:row>
          <xdr:rowOff>25400</xdr:rowOff>
        </xdr:to>
        <xdr:sp macro="" textlink="">
          <xdr:nvSpPr>
            <xdr:cNvPr id="11281" name="Option Button 3b" hidden="1">
              <a:extLst>
                <a:ext uri="{63B3BB69-23CF-44E3-9099-C40C66FF867C}">
                  <a14:compatExt spid="_x0000_s11281"/>
                </a:ext>
                <a:ext uri="{FF2B5EF4-FFF2-40B4-BE49-F238E27FC236}">
                  <a16:creationId xmlns:a16="http://schemas.microsoft.com/office/drawing/2014/main" id="{00000000-0008-0000-0000-00001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xdr:row>
          <xdr:rowOff>0</xdr:rowOff>
        </xdr:from>
        <xdr:to>
          <xdr:col>6</xdr:col>
          <xdr:colOff>266700</xdr:colOff>
          <xdr:row>10</xdr:row>
          <xdr:rowOff>25400</xdr:rowOff>
        </xdr:to>
        <xdr:sp macro="" textlink="">
          <xdr:nvSpPr>
            <xdr:cNvPr id="11282" name="Option Button 3c" hidden="1">
              <a:extLst>
                <a:ext uri="{63B3BB69-23CF-44E3-9099-C40C66FF867C}">
                  <a14:compatExt spid="_x0000_s11282"/>
                </a:ext>
                <a:ext uri="{FF2B5EF4-FFF2-40B4-BE49-F238E27FC236}">
                  <a16:creationId xmlns:a16="http://schemas.microsoft.com/office/drawing/2014/main" id="{00000000-0008-0000-0000-00001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xdr:row>
          <xdr:rowOff>0</xdr:rowOff>
        </xdr:from>
        <xdr:to>
          <xdr:col>8</xdr:col>
          <xdr:colOff>292100</xdr:colOff>
          <xdr:row>10</xdr:row>
          <xdr:rowOff>25400</xdr:rowOff>
        </xdr:to>
        <xdr:sp macro="" textlink="">
          <xdr:nvSpPr>
            <xdr:cNvPr id="11283" name="Option Button 3d" hidden="1">
              <a:extLst>
                <a:ext uri="{63B3BB69-23CF-44E3-9099-C40C66FF867C}">
                  <a14:compatExt spid="_x0000_s11283"/>
                </a:ext>
                <a:ext uri="{FF2B5EF4-FFF2-40B4-BE49-F238E27FC236}">
                  <a16:creationId xmlns:a16="http://schemas.microsoft.com/office/drawing/2014/main" id="{00000000-0008-0000-0000-00001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2286000</xdr:colOff>
          <xdr:row>8</xdr:row>
          <xdr:rowOff>88900</xdr:rowOff>
        </xdr:from>
        <xdr:to>
          <xdr:col>9</xdr:col>
          <xdr:colOff>1244600</xdr:colOff>
          <xdr:row>10</xdr:row>
          <xdr:rowOff>152400</xdr:rowOff>
        </xdr:to>
        <xdr:sp macro="" textlink="">
          <xdr:nvSpPr>
            <xdr:cNvPr id="11284" name="Group Box 3" hidden="1">
              <a:extLst>
                <a:ext uri="{63B3BB69-23CF-44E3-9099-C40C66FF867C}">
                  <a14:compatExt spid="_x0000_s11284"/>
                </a:ext>
                <a:ext uri="{FF2B5EF4-FFF2-40B4-BE49-F238E27FC236}">
                  <a16:creationId xmlns:a16="http://schemas.microsoft.com/office/drawing/2014/main" id="{00000000-0008-0000-0000-000014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54864" tIns="41148" rIns="0" bIns="0" anchor="t" upright="1"/>
            <a:lstStyle/>
            <a:p>
              <a:pPr algn="l" rtl="0">
                <a:defRPr sz="1000"/>
              </a:pPr>
              <a:endParaRPr lang="ja-JP" altLang="en-US" sz="1680" b="0" i="0" u="none" strike="noStrike" baseline="0">
                <a:solidFill>
                  <a:srgbClr val="000000"/>
                </a:solidFill>
                <a:latin typeface="HiraKakuPro-W3"/>
              </a:endParaRPr>
            </a:p>
            <a:p>
              <a:pPr algn="l" rtl="0">
                <a:defRPr sz="1000"/>
              </a:pPr>
              <a:endParaRPr lang="ja-JP" altLang="en-US" sz="1680" b="0" i="0" u="none" strike="noStrike" baseline="0">
                <a:solidFill>
                  <a:srgbClr val="000000"/>
                </a:solidFill>
                <a:latin typeface="HiraKakuPro-W3"/>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11</xdr:row>
          <xdr:rowOff>0</xdr:rowOff>
        </xdr:from>
        <xdr:to>
          <xdr:col>2</xdr:col>
          <xdr:colOff>304800</xdr:colOff>
          <xdr:row>12</xdr:row>
          <xdr:rowOff>25400</xdr:rowOff>
        </xdr:to>
        <xdr:sp macro="" textlink="">
          <xdr:nvSpPr>
            <xdr:cNvPr id="11285" name="Option Button 4a" hidden="1">
              <a:extLst>
                <a:ext uri="{63B3BB69-23CF-44E3-9099-C40C66FF867C}">
                  <a14:compatExt spid="_x0000_s11285"/>
                </a:ext>
                <a:ext uri="{FF2B5EF4-FFF2-40B4-BE49-F238E27FC236}">
                  <a16:creationId xmlns:a16="http://schemas.microsoft.com/office/drawing/2014/main" id="{00000000-0008-0000-0000-00001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11</xdr:row>
          <xdr:rowOff>0</xdr:rowOff>
        </xdr:from>
        <xdr:to>
          <xdr:col>4</xdr:col>
          <xdr:colOff>292100</xdr:colOff>
          <xdr:row>12</xdr:row>
          <xdr:rowOff>25400</xdr:rowOff>
        </xdr:to>
        <xdr:sp macro="" textlink="">
          <xdr:nvSpPr>
            <xdr:cNvPr id="11286" name="Option Button 4b" hidden="1">
              <a:extLst>
                <a:ext uri="{63B3BB69-23CF-44E3-9099-C40C66FF867C}">
                  <a14:compatExt spid="_x0000_s11286"/>
                </a:ext>
                <a:ext uri="{FF2B5EF4-FFF2-40B4-BE49-F238E27FC236}">
                  <a16:creationId xmlns:a16="http://schemas.microsoft.com/office/drawing/2014/main" id="{00000000-0008-0000-0000-000016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1943100</xdr:colOff>
          <xdr:row>11</xdr:row>
          <xdr:rowOff>0</xdr:rowOff>
        </xdr:from>
        <xdr:to>
          <xdr:col>6</xdr:col>
          <xdr:colOff>241300</xdr:colOff>
          <xdr:row>12</xdr:row>
          <xdr:rowOff>25400</xdr:rowOff>
        </xdr:to>
        <xdr:sp macro="" textlink="">
          <xdr:nvSpPr>
            <xdr:cNvPr id="11287" name="Option Button 4c" hidden="1">
              <a:extLst>
                <a:ext uri="{63B3BB69-23CF-44E3-9099-C40C66FF867C}">
                  <a14:compatExt spid="_x0000_s11287"/>
                </a:ext>
                <a:ext uri="{FF2B5EF4-FFF2-40B4-BE49-F238E27FC236}">
                  <a16:creationId xmlns:a16="http://schemas.microsoft.com/office/drawing/2014/main" id="{00000000-0008-0000-0000-00001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xdr:row>
          <xdr:rowOff>215900</xdr:rowOff>
        </xdr:from>
        <xdr:to>
          <xdr:col>8</xdr:col>
          <xdr:colOff>292100</xdr:colOff>
          <xdr:row>12</xdr:row>
          <xdr:rowOff>25400</xdr:rowOff>
        </xdr:to>
        <xdr:sp macro="" textlink="">
          <xdr:nvSpPr>
            <xdr:cNvPr id="11288" name="Option Button 4d" hidden="1">
              <a:extLst>
                <a:ext uri="{63B3BB69-23CF-44E3-9099-C40C66FF867C}">
                  <a14:compatExt spid="_x0000_s11288"/>
                </a:ext>
                <a:ext uri="{FF2B5EF4-FFF2-40B4-BE49-F238E27FC236}">
                  <a16:creationId xmlns:a16="http://schemas.microsoft.com/office/drawing/2014/main" id="{00000000-0008-0000-0000-00001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12</xdr:row>
          <xdr:rowOff>12700</xdr:rowOff>
        </xdr:from>
        <xdr:to>
          <xdr:col>2</xdr:col>
          <xdr:colOff>304800</xdr:colOff>
          <xdr:row>13</xdr:row>
          <xdr:rowOff>38100</xdr:rowOff>
        </xdr:to>
        <xdr:sp macro="" textlink="">
          <xdr:nvSpPr>
            <xdr:cNvPr id="11289" name="Option Button 4e" hidden="1">
              <a:extLst>
                <a:ext uri="{63B3BB69-23CF-44E3-9099-C40C66FF867C}">
                  <a14:compatExt spid="_x0000_s11289"/>
                </a:ext>
                <a:ext uri="{FF2B5EF4-FFF2-40B4-BE49-F238E27FC236}">
                  <a16:creationId xmlns:a16="http://schemas.microsoft.com/office/drawing/2014/main" id="{00000000-0008-0000-0000-000019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11</xdr:row>
          <xdr:rowOff>215900</xdr:rowOff>
        </xdr:from>
        <xdr:to>
          <xdr:col>4</xdr:col>
          <xdr:colOff>292100</xdr:colOff>
          <xdr:row>13</xdr:row>
          <xdr:rowOff>25400</xdr:rowOff>
        </xdr:to>
        <xdr:sp macro="" textlink="">
          <xdr:nvSpPr>
            <xdr:cNvPr id="11290" name="Option Button 4f" hidden="1">
              <a:extLst>
                <a:ext uri="{63B3BB69-23CF-44E3-9099-C40C66FF867C}">
                  <a14:compatExt spid="_x0000_s11290"/>
                </a:ext>
                <a:ext uri="{FF2B5EF4-FFF2-40B4-BE49-F238E27FC236}">
                  <a16:creationId xmlns:a16="http://schemas.microsoft.com/office/drawing/2014/main" id="{00000000-0008-0000-0000-00001A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1943100</xdr:colOff>
          <xdr:row>12</xdr:row>
          <xdr:rowOff>12700</xdr:rowOff>
        </xdr:from>
        <xdr:to>
          <xdr:col>6</xdr:col>
          <xdr:colOff>241300</xdr:colOff>
          <xdr:row>13</xdr:row>
          <xdr:rowOff>38100</xdr:rowOff>
        </xdr:to>
        <xdr:sp macro="" textlink="">
          <xdr:nvSpPr>
            <xdr:cNvPr id="11291" name="Option Button 4g" hidden="1">
              <a:extLst>
                <a:ext uri="{63B3BB69-23CF-44E3-9099-C40C66FF867C}">
                  <a14:compatExt spid="_x0000_s11291"/>
                </a:ext>
                <a:ext uri="{FF2B5EF4-FFF2-40B4-BE49-F238E27FC236}">
                  <a16:creationId xmlns:a16="http://schemas.microsoft.com/office/drawing/2014/main" id="{00000000-0008-0000-0000-00001B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2298700</xdr:colOff>
          <xdr:row>10</xdr:row>
          <xdr:rowOff>127000</xdr:rowOff>
        </xdr:from>
        <xdr:to>
          <xdr:col>9</xdr:col>
          <xdr:colOff>1270000</xdr:colOff>
          <xdr:row>13</xdr:row>
          <xdr:rowOff>101600</xdr:rowOff>
        </xdr:to>
        <xdr:sp macro="" textlink="">
          <xdr:nvSpPr>
            <xdr:cNvPr id="11292" name="Group Box 4" hidden="1">
              <a:extLst>
                <a:ext uri="{63B3BB69-23CF-44E3-9099-C40C66FF867C}">
                  <a14:compatExt spid="_x0000_s11292"/>
                </a:ext>
                <a:ext uri="{FF2B5EF4-FFF2-40B4-BE49-F238E27FC236}">
                  <a16:creationId xmlns:a16="http://schemas.microsoft.com/office/drawing/2014/main" id="{00000000-0008-0000-0000-00001C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45</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14</xdr:row>
          <xdr:rowOff>12700</xdr:rowOff>
        </xdr:from>
        <xdr:to>
          <xdr:col>2</xdr:col>
          <xdr:colOff>304800</xdr:colOff>
          <xdr:row>15</xdr:row>
          <xdr:rowOff>38100</xdr:rowOff>
        </xdr:to>
        <xdr:sp macro="" textlink="">
          <xdr:nvSpPr>
            <xdr:cNvPr id="11293" name="Option Button 5a" hidden="1">
              <a:extLst>
                <a:ext uri="{63B3BB69-23CF-44E3-9099-C40C66FF867C}">
                  <a14:compatExt spid="_x0000_s11293"/>
                </a:ext>
                <a:ext uri="{FF2B5EF4-FFF2-40B4-BE49-F238E27FC236}">
                  <a16:creationId xmlns:a16="http://schemas.microsoft.com/office/drawing/2014/main" id="{00000000-0008-0000-0000-00001D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12700</xdr:rowOff>
        </xdr:from>
        <xdr:to>
          <xdr:col>4</xdr:col>
          <xdr:colOff>304800</xdr:colOff>
          <xdr:row>15</xdr:row>
          <xdr:rowOff>38100</xdr:rowOff>
        </xdr:to>
        <xdr:sp macro="" textlink="">
          <xdr:nvSpPr>
            <xdr:cNvPr id="11294" name="Option Button 5b" hidden="1">
              <a:extLst>
                <a:ext uri="{63B3BB69-23CF-44E3-9099-C40C66FF867C}">
                  <a14:compatExt spid="_x0000_s11294"/>
                </a:ext>
                <a:ext uri="{FF2B5EF4-FFF2-40B4-BE49-F238E27FC236}">
                  <a16:creationId xmlns:a16="http://schemas.microsoft.com/office/drawing/2014/main" id="{00000000-0008-0000-0000-00001E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1955800</xdr:colOff>
          <xdr:row>14</xdr:row>
          <xdr:rowOff>12700</xdr:rowOff>
        </xdr:from>
        <xdr:to>
          <xdr:col>6</xdr:col>
          <xdr:colOff>254000</xdr:colOff>
          <xdr:row>15</xdr:row>
          <xdr:rowOff>38100</xdr:rowOff>
        </xdr:to>
        <xdr:sp macro="" textlink="">
          <xdr:nvSpPr>
            <xdr:cNvPr id="11295" name="Option Button 5c" hidden="1">
              <a:extLst>
                <a:ext uri="{63B3BB69-23CF-44E3-9099-C40C66FF867C}">
                  <a14:compatExt spid="_x0000_s11295"/>
                </a:ext>
                <a:ext uri="{FF2B5EF4-FFF2-40B4-BE49-F238E27FC236}">
                  <a16:creationId xmlns:a16="http://schemas.microsoft.com/office/drawing/2014/main" id="{00000000-0008-0000-0000-00001F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2260600</xdr:colOff>
          <xdr:row>13</xdr:row>
          <xdr:rowOff>101600</xdr:rowOff>
        </xdr:from>
        <xdr:to>
          <xdr:col>7</xdr:col>
          <xdr:colOff>927100</xdr:colOff>
          <xdr:row>15</xdr:row>
          <xdr:rowOff>152400</xdr:rowOff>
        </xdr:to>
        <xdr:sp macro="" textlink="">
          <xdr:nvSpPr>
            <xdr:cNvPr id="11296" name="Group Box 5" hidden="1">
              <a:extLst>
                <a:ext uri="{63B3BB69-23CF-44E3-9099-C40C66FF867C}">
                  <a14:compatExt spid="_x0000_s11296"/>
                </a:ext>
                <a:ext uri="{FF2B5EF4-FFF2-40B4-BE49-F238E27FC236}">
                  <a16:creationId xmlns:a16="http://schemas.microsoft.com/office/drawing/2014/main" id="{00000000-0008-0000-0000-000020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105</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12700</xdr:rowOff>
        </xdr:from>
        <xdr:to>
          <xdr:col>2</xdr:col>
          <xdr:colOff>292100</xdr:colOff>
          <xdr:row>17</xdr:row>
          <xdr:rowOff>38100</xdr:rowOff>
        </xdr:to>
        <xdr:sp macro="" textlink="">
          <xdr:nvSpPr>
            <xdr:cNvPr id="11297" name="Option Button 6a" hidden="1">
              <a:extLst>
                <a:ext uri="{63B3BB69-23CF-44E3-9099-C40C66FF867C}">
                  <a14:compatExt spid="_x0000_s11297"/>
                </a:ext>
                <a:ext uri="{FF2B5EF4-FFF2-40B4-BE49-F238E27FC236}">
                  <a16:creationId xmlns:a16="http://schemas.microsoft.com/office/drawing/2014/main" id="{00000000-0008-0000-0000-00002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12700</xdr:rowOff>
        </xdr:from>
        <xdr:to>
          <xdr:col>4</xdr:col>
          <xdr:colOff>292100</xdr:colOff>
          <xdr:row>17</xdr:row>
          <xdr:rowOff>38100</xdr:rowOff>
        </xdr:to>
        <xdr:sp macro="" textlink="">
          <xdr:nvSpPr>
            <xdr:cNvPr id="11298" name="Option Button 6b" hidden="1">
              <a:extLst>
                <a:ext uri="{63B3BB69-23CF-44E3-9099-C40C66FF867C}">
                  <a14:compatExt spid="_x0000_s11298"/>
                </a:ext>
                <a:ext uri="{FF2B5EF4-FFF2-40B4-BE49-F238E27FC236}">
                  <a16:creationId xmlns:a16="http://schemas.microsoft.com/office/drawing/2014/main" id="{00000000-0008-0000-0000-00002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2235200</xdr:colOff>
          <xdr:row>15</xdr:row>
          <xdr:rowOff>139700</xdr:rowOff>
        </xdr:from>
        <xdr:to>
          <xdr:col>5</xdr:col>
          <xdr:colOff>1574800</xdr:colOff>
          <xdr:row>17</xdr:row>
          <xdr:rowOff>139700</xdr:rowOff>
        </xdr:to>
        <xdr:sp macro="" textlink="">
          <xdr:nvSpPr>
            <xdr:cNvPr id="11299" name="Group Box 6" hidden="1">
              <a:extLst>
                <a:ext uri="{63B3BB69-23CF-44E3-9099-C40C66FF867C}">
                  <a14:compatExt spid="_x0000_s11299"/>
                </a:ext>
                <a:ext uri="{FF2B5EF4-FFF2-40B4-BE49-F238E27FC236}">
                  <a16:creationId xmlns:a16="http://schemas.microsoft.com/office/drawing/2014/main" id="{00000000-0008-0000-0000-000023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102</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18</xdr:row>
          <xdr:rowOff>0</xdr:rowOff>
        </xdr:from>
        <xdr:to>
          <xdr:col>2</xdr:col>
          <xdr:colOff>304800</xdr:colOff>
          <xdr:row>19</xdr:row>
          <xdr:rowOff>25400</xdr:rowOff>
        </xdr:to>
        <xdr:sp macro="" textlink="">
          <xdr:nvSpPr>
            <xdr:cNvPr id="11300" name="Option Button 7a" hidden="1">
              <a:extLst>
                <a:ext uri="{63B3BB69-23CF-44E3-9099-C40C66FF867C}">
                  <a14:compatExt spid="_x0000_s11300"/>
                </a:ext>
                <a:ext uri="{FF2B5EF4-FFF2-40B4-BE49-F238E27FC236}">
                  <a16:creationId xmlns:a16="http://schemas.microsoft.com/office/drawing/2014/main" id="{00000000-0008-0000-0000-00002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18</xdr:row>
          <xdr:rowOff>0</xdr:rowOff>
        </xdr:from>
        <xdr:to>
          <xdr:col>4</xdr:col>
          <xdr:colOff>279400</xdr:colOff>
          <xdr:row>19</xdr:row>
          <xdr:rowOff>25400</xdr:rowOff>
        </xdr:to>
        <xdr:sp macro="" textlink="">
          <xdr:nvSpPr>
            <xdr:cNvPr id="11301" name="Option Button 7b" hidden="1">
              <a:extLst>
                <a:ext uri="{63B3BB69-23CF-44E3-9099-C40C66FF867C}">
                  <a14:compatExt spid="_x0000_s11301"/>
                </a:ext>
                <a:ext uri="{FF2B5EF4-FFF2-40B4-BE49-F238E27FC236}">
                  <a16:creationId xmlns:a16="http://schemas.microsoft.com/office/drawing/2014/main" id="{00000000-0008-0000-0000-00002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2171700</xdr:colOff>
          <xdr:row>17</xdr:row>
          <xdr:rowOff>165100</xdr:rowOff>
        </xdr:from>
        <xdr:to>
          <xdr:col>5</xdr:col>
          <xdr:colOff>1562100</xdr:colOff>
          <xdr:row>19</xdr:row>
          <xdr:rowOff>203200</xdr:rowOff>
        </xdr:to>
        <xdr:sp macro="" textlink="">
          <xdr:nvSpPr>
            <xdr:cNvPr id="11302" name="Group Box 7" hidden="1">
              <a:extLst>
                <a:ext uri="{63B3BB69-23CF-44E3-9099-C40C66FF867C}">
                  <a14:compatExt spid="_x0000_s11302"/>
                </a:ext>
                <a:ext uri="{FF2B5EF4-FFF2-40B4-BE49-F238E27FC236}">
                  <a16:creationId xmlns:a16="http://schemas.microsoft.com/office/drawing/2014/main" id="{00000000-0008-0000-0000-000026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103</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20</xdr:row>
          <xdr:rowOff>0</xdr:rowOff>
        </xdr:from>
        <xdr:to>
          <xdr:col>2</xdr:col>
          <xdr:colOff>304800</xdr:colOff>
          <xdr:row>21</xdr:row>
          <xdr:rowOff>25400</xdr:rowOff>
        </xdr:to>
        <xdr:sp macro="" textlink="">
          <xdr:nvSpPr>
            <xdr:cNvPr id="11303" name="Option Button 8a" hidden="1">
              <a:extLst>
                <a:ext uri="{63B3BB69-23CF-44E3-9099-C40C66FF867C}">
                  <a14:compatExt spid="_x0000_s11303"/>
                </a:ext>
                <a:ext uri="{FF2B5EF4-FFF2-40B4-BE49-F238E27FC236}">
                  <a16:creationId xmlns:a16="http://schemas.microsoft.com/office/drawing/2014/main" id="{00000000-0008-0000-0000-00002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20</xdr:row>
          <xdr:rowOff>0</xdr:rowOff>
        </xdr:from>
        <xdr:to>
          <xdr:col>4</xdr:col>
          <xdr:colOff>279400</xdr:colOff>
          <xdr:row>21</xdr:row>
          <xdr:rowOff>25400</xdr:rowOff>
        </xdr:to>
        <xdr:sp macro="" textlink="">
          <xdr:nvSpPr>
            <xdr:cNvPr id="11304" name="Option Button 8b" hidden="1">
              <a:extLst>
                <a:ext uri="{63B3BB69-23CF-44E3-9099-C40C66FF867C}">
                  <a14:compatExt spid="_x0000_s11304"/>
                </a:ext>
                <a:ext uri="{FF2B5EF4-FFF2-40B4-BE49-F238E27FC236}">
                  <a16:creationId xmlns:a16="http://schemas.microsoft.com/office/drawing/2014/main" id="{00000000-0008-0000-0000-00002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2184400</xdr:colOff>
          <xdr:row>19</xdr:row>
          <xdr:rowOff>165100</xdr:rowOff>
        </xdr:from>
        <xdr:to>
          <xdr:col>5</xdr:col>
          <xdr:colOff>1587500</xdr:colOff>
          <xdr:row>21</xdr:row>
          <xdr:rowOff>114300</xdr:rowOff>
        </xdr:to>
        <xdr:sp macro="" textlink="">
          <xdr:nvSpPr>
            <xdr:cNvPr id="11305" name="Group Box 8" hidden="1">
              <a:extLst>
                <a:ext uri="{63B3BB69-23CF-44E3-9099-C40C66FF867C}">
                  <a14:compatExt spid="_x0000_s11305"/>
                </a:ext>
                <a:ext uri="{FF2B5EF4-FFF2-40B4-BE49-F238E27FC236}">
                  <a16:creationId xmlns:a16="http://schemas.microsoft.com/office/drawing/2014/main" id="{00000000-0008-0000-0000-000029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104</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0</xdr:rowOff>
        </xdr:from>
        <xdr:to>
          <xdr:col>2</xdr:col>
          <xdr:colOff>292100</xdr:colOff>
          <xdr:row>22</xdr:row>
          <xdr:rowOff>228600</xdr:rowOff>
        </xdr:to>
        <xdr:sp macro="" textlink="">
          <xdr:nvSpPr>
            <xdr:cNvPr id="11306" name="Check Box 9a" hidden="1">
              <a:extLst>
                <a:ext uri="{63B3BB69-23CF-44E3-9099-C40C66FF867C}">
                  <a14:compatExt spid="_x0000_s11306"/>
                </a:ext>
                <a:ext uri="{FF2B5EF4-FFF2-40B4-BE49-F238E27FC236}">
                  <a16:creationId xmlns:a16="http://schemas.microsoft.com/office/drawing/2014/main" id="{00000000-0008-0000-0000-00002A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22</xdr:row>
          <xdr:rowOff>0</xdr:rowOff>
        </xdr:from>
        <xdr:to>
          <xdr:col>4</xdr:col>
          <xdr:colOff>279400</xdr:colOff>
          <xdr:row>22</xdr:row>
          <xdr:rowOff>228600</xdr:rowOff>
        </xdr:to>
        <xdr:sp macro="" textlink="">
          <xdr:nvSpPr>
            <xdr:cNvPr id="11307" name="Check Box 9b" hidden="1">
              <a:extLst>
                <a:ext uri="{63B3BB69-23CF-44E3-9099-C40C66FF867C}">
                  <a14:compatExt spid="_x0000_s11307"/>
                </a:ext>
                <a:ext uri="{FF2B5EF4-FFF2-40B4-BE49-F238E27FC236}">
                  <a16:creationId xmlns:a16="http://schemas.microsoft.com/office/drawing/2014/main" id="{00000000-0008-0000-0000-00002B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12700</xdr:colOff>
          <xdr:row>22</xdr:row>
          <xdr:rowOff>0</xdr:rowOff>
        </xdr:from>
        <xdr:to>
          <xdr:col>6</xdr:col>
          <xdr:colOff>279400</xdr:colOff>
          <xdr:row>22</xdr:row>
          <xdr:rowOff>228600</xdr:rowOff>
        </xdr:to>
        <xdr:sp macro="" textlink="">
          <xdr:nvSpPr>
            <xdr:cNvPr id="11308" name="Check Box 9c" hidden="1">
              <a:extLst>
                <a:ext uri="{63B3BB69-23CF-44E3-9099-C40C66FF867C}">
                  <a14:compatExt spid="_x0000_s11308"/>
                </a:ext>
                <a:ext uri="{FF2B5EF4-FFF2-40B4-BE49-F238E27FC236}">
                  <a16:creationId xmlns:a16="http://schemas.microsoft.com/office/drawing/2014/main" id="{00000000-0008-0000-0000-00002C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22</xdr:row>
          <xdr:rowOff>12700</xdr:rowOff>
        </xdr:from>
        <xdr:to>
          <xdr:col>8</xdr:col>
          <xdr:colOff>292100</xdr:colOff>
          <xdr:row>23</xdr:row>
          <xdr:rowOff>12700</xdr:rowOff>
        </xdr:to>
        <xdr:sp macro="" textlink="">
          <xdr:nvSpPr>
            <xdr:cNvPr id="11309" name="Check Box 9d" hidden="1">
              <a:extLst>
                <a:ext uri="{63B3BB69-23CF-44E3-9099-C40C66FF867C}">
                  <a14:compatExt spid="_x0000_s11309"/>
                </a:ext>
                <a:ext uri="{FF2B5EF4-FFF2-40B4-BE49-F238E27FC236}">
                  <a16:creationId xmlns:a16="http://schemas.microsoft.com/office/drawing/2014/main" id="{00000000-0008-0000-0000-00002D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0</xdr:rowOff>
        </xdr:from>
        <xdr:to>
          <xdr:col>2</xdr:col>
          <xdr:colOff>292100</xdr:colOff>
          <xdr:row>23</xdr:row>
          <xdr:rowOff>228600</xdr:rowOff>
        </xdr:to>
        <xdr:sp macro="" textlink="">
          <xdr:nvSpPr>
            <xdr:cNvPr id="11310" name="Check Box 9e" hidden="1">
              <a:extLst>
                <a:ext uri="{63B3BB69-23CF-44E3-9099-C40C66FF867C}">
                  <a14:compatExt spid="_x0000_s11310"/>
                </a:ext>
                <a:ext uri="{FF2B5EF4-FFF2-40B4-BE49-F238E27FC236}">
                  <a16:creationId xmlns:a16="http://schemas.microsoft.com/office/drawing/2014/main" id="{00000000-0008-0000-0000-00002E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23</xdr:row>
          <xdr:rowOff>0</xdr:rowOff>
        </xdr:from>
        <xdr:to>
          <xdr:col>4</xdr:col>
          <xdr:colOff>279400</xdr:colOff>
          <xdr:row>23</xdr:row>
          <xdr:rowOff>228600</xdr:rowOff>
        </xdr:to>
        <xdr:sp macro="" textlink="">
          <xdr:nvSpPr>
            <xdr:cNvPr id="11311" name="Check Box 9f" hidden="1">
              <a:extLst>
                <a:ext uri="{63B3BB69-23CF-44E3-9099-C40C66FF867C}">
                  <a14:compatExt spid="_x0000_s11311"/>
                </a:ext>
                <a:ext uri="{FF2B5EF4-FFF2-40B4-BE49-F238E27FC236}">
                  <a16:creationId xmlns:a16="http://schemas.microsoft.com/office/drawing/2014/main" id="{00000000-0008-0000-0000-00002F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12700</xdr:colOff>
          <xdr:row>23</xdr:row>
          <xdr:rowOff>0</xdr:rowOff>
        </xdr:from>
        <xdr:to>
          <xdr:col>6</xdr:col>
          <xdr:colOff>279400</xdr:colOff>
          <xdr:row>23</xdr:row>
          <xdr:rowOff>228600</xdr:rowOff>
        </xdr:to>
        <xdr:sp macro="" textlink="">
          <xdr:nvSpPr>
            <xdr:cNvPr id="11312" name="Check Box 9g" hidden="1">
              <a:extLst>
                <a:ext uri="{63B3BB69-23CF-44E3-9099-C40C66FF867C}">
                  <a14:compatExt spid="_x0000_s11312"/>
                </a:ext>
                <a:ext uri="{FF2B5EF4-FFF2-40B4-BE49-F238E27FC236}">
                  <a16:creationId xmlns:a16="http://schemas.microsoft.com/office/drawing/2014/main" id="{00000000-0008-0000-0000-000030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23</xdr:row>
          <xdr:rowOff>12700</xdr:rowOff>
        </xdr:from>
        <xdr:to>
          <xdr:col>8</xdr:col>
          <xdr:colOff>292100</xdr:colOff>
          <xdr:row>24</xdr:row>
          <xdr:rowOff>12700</xdr:rowOff>
        </xdr:to>
        <xdr:sp macro="" textlink="">
          <xdr:nvSpPr>
            <xdr:cNvPr id="11313" name="Check Box 9h" hidden="1">
              <a:extLst>
                <a:ext uri="{63B3BB69-23CF-44E3-9099-C40C66FF867C}">
                  <a14:compatExt spid="_x0000_s11313"/>
                </a:ext>
                <a:ext uri="{FF2B5EF4-FFF2-40B4-BE49-F238E27FC236}">
                  <a16:creationId xmlns:a16="http://schemas.microsoft.com/office/drawing/2014/main" id="{00000000-0008-0000-0000-00003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0</xdr:rowOff>
        </xdr:from>
        <xdr:to>
          <xdr:col>2</xdr:col>
          <xdr:colOff>292100</xdr:colOff>
          <xdr:row>24</xdr:row>
          <xdr:rowOff>228600</xdr:rowOff>
        </xdr:to>
        <xdr:sp macro="" textlink="">
          <xdr:nvSpPr>
            <xdr:cNvPr id="11314" name="Check Box 9i" hidden="1">
              <a:extLst>
                <a:ext uri="{63B3BB69-23CF-44E3-9099-C40C66FF867C}">
                  <a14:compatExt spid="_x0000_s11314"/>
                </a:ext>
                <a:ext uri="{FF2B5EF4-FFF2-40B4-BE49-F238E27FC236}">
                  <a16:creationId xmlns:a16="http://schemas.microsoft.com/office/drawing/2014/main" id="{00000000-0008-0000-0000-00003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24</xdr:row>
          <xdr:rowOff>0</xdr:rowOff>
        </xdr:from>
        <xdr:to>
          <xdr:col>4</xdr:col>
          <xdr:colOff>279400</xdr:colOff>
          <xdr:row>24</xdr:row>
          <xdr:rowOff>228600</xdr:rowOff>
        </xdr:to>
        <xdr:sp macro="" textlink="">
          <xdr:nvSpPr>
            <xdr:cNvPr id="11315" name="Check Box 9j" hidden="1">
              <a:extLst>
                <a:ext uri="{63B3BB69-23CF-44E3-9099-C40C66FF867C}">
                  <a14:compatExt spid="_x0000_s11315"/>
                </a:ext>
                <a:ext uri="{FF2B5EF4-FFF2-40B4-BE49-F238E27FC236}">
                  <a16:creationId xmlns:a16="http://schemas.microsoft.com/office/drawing/2014/main" id="{00000000-0008-0000-0000-00003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12700</xdr:colOff>
          <xdr:row>24</xdr:row>
          <xdr:rowOff>0</xdr:rowOff>
        </xdr:from>
        <xdr:to>
          <xdr:col>6</xdr:col>
          <xdr:colOff>266700</xdr:colOff>
          <xdr:row>24</xdr:row>
          <xdr:rowOff>228600</xdr:rowOff>
        </xdr:to>
        <xdr:sp macro="" textlink="">
          <xdr:nvSpPr>
            <xdr:cNvPr id="11316" name="Check Box 9k" hidden="1">
              <a:extLst>
                <a:ext uri="{63B3BB69-23CF-44E3-9099-C40C66FF867C}">
                  <a14:compatExt spid="_x0000_s11316"/>
                </a:ext>
                <a:ext uri="{FF2B5EF4-FFF2-40B4-BE49-F238E27FC236}">
                  <a16:creationId xmlns:a16="http://schemas.microsoft.com/office/drawing/2014/main" id="{00000000-0008-0000-0000-00003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25400</xdr:colOff>
          <xdr:row>26</xdr:row>
          <xdr:rowOff>12700</xdr:rowOff>
        </xdr:from>
        <xdr:to>
          <xdr:col>2</xdr:col>
          <xdr:colOff>279400</xdr:colOff>
          <xdr:row>27</xdr:row>
          <xdr:rowOff>12700</xdr:rowOff>
        </xdr:to>
        <xdr:sp macro="" textlink="">
          <xdr:nvSpPr>
            <xdr:cNvPr id="11317" name="Check Box 10a" hidden="1">
              <a:extLst>
                <a:ext uri="{63B3BB69-23CF-44E3-9099-C40C66FF867C}">
                  <a14:compatExt spid="_x0000_s11317"/>
                </a:ext>
                <a:ext uri="{FF2B5EF4-FFF2-40B4-BE49-F238E27FC236}">
                  <a16:creationId xmlns:a16="http://schemas.microsoft.com/office/drawing/2014/main" id="{00000000-0008-0000-0000-00003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26</xdr:row>
          <xdr:rowOff>12700</xdr:rowOff>
        </xdr:from>
        <xdr:to>
          <xdr:col>4</xdr:col>
          <xdr:colOff>266700</xdr:colOff>
          <xdr:row>27</xdr:row>
          <xdr:rowOff>12700</xdr:rowOff>
        </xdr:to>
        <xdr:sp macro="" textlink="">
          <xdr:nvSpPr>
            <xdr:cNvPr id="11318" name="Check Box 10b" hidden="1">
              <a:extLst>
                <a:ext uri="{63B3BB69-23CF-44E3-9099-C40C66FF867C}">
                  <a14:compatExt spid="_x0000_s11318"/>
                </a:ext>
                <a:ext uri="{FF2B5EF4-FFF2-40B4-BE49-F238E27FC236}">
                  <a16:creationId xmlns:a16="http://schemas.microsoft.com/office/drawing/2014/main" id="{00000000-0008-0000-0000-000036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26</xdr:row>
          <xdr:rowOff>12700</xdr:rowOff>
        </xdr:from>
        <xdr:to>
          <xdr:col>6</xdr:col>
          <xdr:colOff>254000</xdr:colOff>
          <xdr:row>27</xdr:row>
          <xdr:rowOff>12700</xdr:rowOff>
        </xdr:to>
        <xdr:sp macro="" textlink="">
          <xdr:nvSpPr>
            <xdr:cNvPr id="11319" name="Check Box 10c" hidden="1">
              <a:extLst>
                <a:ext uri="{63B3BB69-23CF-44E3-9099-C40C66FF867C}">
                  <a14:compatExt spid="_x0000_s11319"/>
                </a:ext>
                <a:ext uri="{FF2B5EF4-FFF2-40B4-BE49-F238E27FC236}">
                  <a16:creationId xmlns:a16="http://schemas.microsoft.com/office/drawing/2014/main" id="{00000000-0008-0000-0000-00003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25400</xdr:colOff>
          <xdr:row>26</xdr:row>
          <xdr:rowOff>25400</xdr:rowOff>
        </xdr:from>
        <xdr:to>
          <xdr:col>8</xdr:col>
          <xdr:colOff>279400</xdr:colOff>
          <xdr:row>27</xdr:row>
          <xdr:rowOff>25400</xdr:rowOff>
        </xdr:to>
        <xdr:sp macro="" textlink="">
          <xdr:nvSpPr>
            <xdr:cNvPr id="11320" name="Check Box 10d" hidden="1">
              <a:extLst>
                <a:ext uri="{63B3BB69-23CF-44E3-9099-C40C66FF867C}">
                  <a14:compatExt spid="_x0000_s11320"/>
                </a:ext>
                <a:ext uri="{FF2B5EF4-FFF2-40B4-BE49-F238E27FC236}">
                  <a16:creationId xmlns:a16="http://schemas.microsoft.com/office/drawing/2014/main" id="{00000000-0008-0000-0000-00003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25400</xdr:colOff>
          <xdr:row>27</xdr:row>
          <xdr:rowOff>12700</xdr:rowOff>
        </xdr:from>
        <xdr:to>
          <xdr:col>2</xdr:col>
          <xdr:colOff>279400</xdr:colOff>
          <xdr:row>28</xdr:row>
          <xdr:rowOff>12700</xdr:rowOff>
        </xdr:to>
        <xdr:sp macro="" textlink="">
          <xdr:nvSpPr>
            <xdr:cNvPr id="11321" name="Check Box 10e" hidden="1">
              <a:extLst>
                <a:ext uri="{63B3BB69-23CF-44E3-9099-C40C66FF867C}">
                  <a14:compatExt spid="_x0000_s11321"/>
                </a:ext>
                <a:ext uri="{FF2B5EF4-FFF2-40B4-BE49-F238E27FC236}">
                  <a16:creationId xmlns:a16="http://schemas.microsoft.com/office/drawing/2014/main" id="{00000000-0008-0000-0000-000039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27</xdr:row>
          <xdr:rowOff>12700</xdr:rowOff>
        </xdr:from>
        <xdr:to>
          <xdr:col>4</xdr:col>
          <xdr:colOff>266700</xdr:colOff>
          <xdr:row>28</xdr:row>
          <xdr:rowOff>12700</xdr:rowOff>
        </xdr:to>
        <xdr:sp macro="" textlink="">
          <xdr:nvSpPr>
            <xdr:cNvPr id="11322" name="Check Box 10f" hidden="1">
              <a:extLst>
                <a:ext uri="{63B3BB69-23CF-44E3-9099-C40C66FF867C}">
                  <a14:compatExt spid="_x0000_s11322"/>
                </a:ext>
                <a:ext uri="{FF2B5EF4-FFF2-40B4-BE49-F238E27FC236}">
                  <a16:creationId xmlns:a16="http://schemas.microsoft.com/office/drawing/2014/main" id="{00000000-0008-0000-0000-00003A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27</xdr:row>
          <xdr:rowOff>12700</xdr:rowOff>
        </xdr:from>
        <xdr:to>
          <xdr:col>6</xdr:col>
          <xdr:colOff>254000</xdr:colOff>
          <xdr:row>28</xdr:row>
          <xdr:rowOff>12700</xdr:rowOff>
        </xdr:to>
        <xdr:sp macro="" textlink="">
          <xdr:nvSpPr>
            <xdr:cNvPr id="11323" name="Check Box 10g" hidden="1">
              <a:extLst>
                <a:ext uri="{63B3BB69-23CF-44E3-9099-C40C66FF867C}">
                  <a14:compatExt spid="_x0000_s11323"/>
                </a:ext>
                <a:ext uri="{FF2B5EF4-FFF2-40B4-BE49-F238E27FC236}">
                  <a16:creationId xmlns:a16="http://schemas.microsoft.com/office/drawing/2014/main" id="{00000000-0008-0000-0000-00003B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25400</xdr:colOff>
          <xdr:row>27</xdr:row>
          <xdr:rowOff>25400</xdr:rowOff>
        </xdr:from>
        <xdr:to>
          <xdr:col>8</xdr:col>
          <xdr:colOff>279400</xdr:colOff>
          <xdr:row>28</xdr:row>
          <xdr:rowOff>25400</xdr:rowOff>
        </xdr:to>
        <xdr:sp macro="" textlink="">
          <xdr:nvSpPr>
            <xdr:cNvPr id="11324" name="Check Box 10h" hidden="1">
              <a:extLst>
                <a:ext uri="{63B3BB69-23CF-44E3-9099-C40C66FF867C}">
                  <a14:compatExt spid="_x0000_s11324"/>
                </a:ext>
                <a:ext uri="{FF2B5EF4-FFF2-40B4-BE49-F238E27FC236}">
                  <a16:creationId xmlns:a16="http://schemas.microsoft.com/office/drawing/2014/main" id="{00000000-0008-0000-0000-00003C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25400</xdr:colOff>
          <xdr:row>28</xdr:row>
          <xdr:rowOff>12700</xdr:rowOff>
        </xdr:from>
        <xdr:to>
          <xdr:col>2</xdr:col>
          <xdr:colOff>279400</xdr:colOff>
          <xdr:row>29</xdr:row>
          <xdr:rowOff>12700</xdr:rowOff>
        </xdr:to>
        <xdr:sp macro="" textlink="">
          <xdr:nvSpPr>
            <xdr:cNvPr id="11325" name="Check Box 10i" hidden="1">
              <a:extLst>
                <a:ext uri="{63B3BB69-23CF-44E3-9099-C40C66FF867C}">
                  <a14:compatExt spid="_x0000_s11325"/>
                </a:ext>
                <a:ext uri="{FF2B5EF4-FFF2-40B4-BE49-F238E27FC236}">
                  <a16:creationId xmlns:a16="http://schemas.microsoft.com/office/drawing/2014/main" id="{00000000-0008-0000-0000-00003D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27</xdr:row>
          <xdr:rowOff>228600</xdr:rowOff>
        </xdr:from>
        <xdr:to>
          <xdr:col>4</xdr:col>
          <xdr:colOff>266700</xdr:colOff>
          <xdr:row>28</xdr:row>
          <xdr:rowOff>228600</xdr:rowOff>
        </xdr:to>
        <xdr:sp macro="" textlink="">
          <xdr:nvSpPr>
            <xdr:cNvPr id="11326" name="Check Box 10j" hidden="1">
              <a:extLst>
                <a:ext uri="{63B3BB69-23CF-44E3-9099-C40C66FF867C}">
                  <a14:compatExt spid="_x0000_s11326"/>
                </a:ext>
                <a:ext uri="{FF2B5EF4-FFF2-40B4-BE49-F238E27FC236}">
                  <a16:creationId xmlns:a16="http://schemas.microsoft.com/office/drawing/2014/main" id="{00000000-0008-0000-0000-00003E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30</xdr:row>
          <xdr:rowOff>0</xdr:rowOff>
        </xdr:from>
        <xdr:to>
          <xdr:col>2</xdr:col>
          <xdr:colOff>304800</xdr:colOff>
          <xdr:row>31</xdr:row>
          <xdr:rowOff>25400</xdr:rowOff>
        </xdr:to>
        <xdr:sp macro="" textlink="">
          <xdr:nvSpPr>
            <xdr:cNvPr id="11327" name="Option Button 11a" hidden="1">
              <a:extLst>
                <a:ext uri="{63B3BB69-23CF-44E3-9099-C40C66FF867C}">
                  <a14:compatExt spid="_x0000_s11327"/>
                </a:ext>
                <a:ext uri="{FF2B5EF4-FFF2-40B4-BE49-F238E27FC236}">
                  <a16:creationId xmlns:a16="http://schemas.microsoft.com/office/drawing/2014/main" id="{00000000-0008-0000-0000-00003F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4</xdr:col>
          <xdr:colOff>304800</xdr:colOff>
          <xdr:row>31</xdr:row>
          <xdr:rowOff>25400</xdr:rowOff>
        </xdr:to>
        <xdr:sp macro="" textlink="">
          <xdr:nvSpPr>
            <xdr:cNvPr id="11328" name="Option Button 11b" hidden="1">
              <a:extLst>
                <a:ext uri="{63B3BB69-23CF-44E3-9099-C40C66FF867C}">
                  <a14:compatExt spid="_x0000_s11328"/>
                </a:ext>
                <a:ext uri="{FF2B5EF4-FFF2-40B4-BE49-F238E27FC236}">
                  <a16:creationId xmlns:a16="http://schemas.microsoft.com/office/drawing/2014/main" id="{00000000-0008-0000-0000-000040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30</xdr:row>
          <xdr:rowOff>0</xdr:rowOff>
        </xdr:from>
        <xdr:to>
          <xdr:col>6</xdr:col>
          <xdr:colOff>266700</xdr:colOff>
          <xdr:row>31</xdr:row>
          <xdr:rowOff>25400</xdr:rowOff>
        </xdr:to>
        <xdr:sp macro="" textlink="">
          <xdr:nvSpPr>
            <xdr:cNvPr id="11329" name="Option Button 11c" hidden="1">
              <a:extLst>
                <a:ext uri="{63B3BB69-23CF-44E3-9099-C40C66FF867C}">
                  <a14:compatExt spid="_x0000_s11329"/>
                </a:ext>
                <a:ext uri="{FF2B5EF4-FFF2-40B4-BE49-F238E27FC236}">
                  <a16:creationId xmlns:a16="http://schemas.microsoft.com/office/drawing/2014/main" id="{00000000-0008-0000-0000-00004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63500</xdr:colOff>
          <xdr:row>30</xdr:row>
          <xdr:rowOff>0</xdr:rowOff>
        </xdr:from>
        <xdr:to>
          <xdr:col>8</xdr:col>
          <xdr:colOff>317500</xdr:colOff>
          <xdr:row>31</xdr:row>
          <xdr:rowOff>25400</xdr:rowOff>
        </xdr:to>
        <xdr:sp macro="" textlink="">
          <xdr:nvSpPr>
            <xdr:cNvPr id="11330" name="Option Button 11d" hidden="1">
              <a:extLst>
                <a:ext uri="{63B3BB69-23CF-44E3-9099-C40C66FF867C}">
                  <a14:compatExt spid="_x0000_s11330"/>
                </a:ext>
                <a:ext uri="{FF2B5EF4-FFF2-40B4-BE49-F238E27FC236}">
                  <a16:creationId xmlns:a16="http://schemas.microsoft.com/office/drawing/2014/main" id="{00000000-0008-0000-0000-00004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2197100</xdr:colOff>
          <xdr:row>29</xdr:row>
          <xdr:rowOff>114300</xdr:rowOff>
        </xdr:from>
        <xdr:to>
          <xdr:col>9</xdr:col>
          <xdr:colOff>965200</xdr:colOff>
          <xdr:row>31</xdr:row>
          <xdr:rowOff>127000</xdr:rowOff>
        </xdr:to>
        <xdr:sp macro="" textlink="">
          <xdr:nvSpPr>
            <xdr:cNvPr id="11331" name="Group Box 11" hidden="1">
              <a:extLst>
                <a:ext uri="{63B3BB69-23CF-44E3-9099-C40C66FF867C}">
                  <a14:compatExt spid="_x0000_s11331"/>
                </a:ext>
                <a:ext uri="{FF2B5EF4-FFF2-40B4-BE49-F238E27FC236}">
                  <a16:creationId xmlns:a16="http://schemas.microsoft.com/office/drawing/2014/main" id="{00000000-0008-0000-0000-000043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106</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32</xdr:row>
          <xdr:rowOff>0</xdr:rowOff>
        </xdr:from>
        <xdr:to>
          <xdr:col>2</xdr:col>
          <xdr:colOff>304800</xdr:colOff>
          <xdr:row>33</xdr:row>
          <xdr:rowOff>25400</xdr:rowOff>
        </xdr:to>
        <xdr:sp macro="" textlink="">
          <xdr:nvSpPr>
            <xdr:cNvPr id="11332" name="Option Button 12a" hidden="1">
              <a:extLst>
                <a:ext uri="{63B3BB69-23CF-44E3-9099-C40C66FF867C}">
                  <a14:compatExt spid="_x0000_s11332"/>
                </a:ext>
                <a:ext uri="{FF2B5EF4-FFF2-40B4-BE49-F238E27FC236}">
                  <a16:creationId xmlns:a16="http://schemas.microsoft.com/office/drawing/2014/main" id="{00000000-0008-0000-0000-00004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0</xdr:rowOff>
        </xdr:from>
        <xdr:to>
          <xdr:col>4</xdr:col>
          <xdr:colOff>304800</xdr:colOff>
          <xdr:row>33</xdr:row>
          <xdr:rowOff>25400</xdr:rowOff>
        </xdr:to>
        <xdr:sp macro="" textlink="">
          <xdr:nvSpPr>
            <xdr:cNvPr id="11333" name="Option Button 12b" hidden="1">
              <a:extLst>
                <a:ext uri="{63B3BB69-23CF-44E3-9099-C40C66FF867C}">
                  <a14:compatExt spid="_x0000_s11333"/>
                </a:ext>
                <a:ext uri="{FF2B5EF4-FFF2-40B4-BE49-F238E27FC236}">
                  <a16:creationId xmlns:a16="http://schemas.microsoft.com/office/drawing/2014/main" id="{00000000-0008-0000-0000-00004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32</xdr:row>
          <xdr:rowOff>0</xdr:rowOff>
        </xdr:from>
        <xdr:to>
          <xdr:col>6</xdr:col>
          <xdr:colOff>266700</xdr:colOff>
          <xdr:row>33</xdr:row>
          <xdr:rowOff>25400</xdr:rowOff>
        </xdr:to>
        <xdr:sp macro="" textlink="">
          <xdr:nvSpPr>
            <xdr:cNvPr id="11334" name="Option Button 12c" hidden="1">
              <a:extLst>
                <a:ext uri="{63B3BB69-23CF-44E3-9099-C40C66FF867C}">
                  <a14:compatExt spid="_x0000_s11334"/>
                </a:ext>
                <a:ext uri="{FF2B5EF4-FFF2-40B4-BE49-F238E27FC236}">
                  <a16:creationId xmlns:a16="http://schemas.microsoft.com/office/drawing/2014/main" id="{00000000-0008-0000-0000-000046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1765300</xdr:colOff>
          <xdr:row>31</xdr:row>
          <xdr:rowOff>127000</xdr:rowOff>
        </xdr:from>
        <xdr:to>
          <xdr:col>7</xdr:col>
          <xdr:colOff>901700</xdr:colOff>
          <xdr:row>33</xdr:row>
          <xdr:rowOff>139700</xdr:rowOff>
        </xdr:to>
        <xdr:sp macro="" textlink="">
          <xdr:nvSpPr>
            <xdr:cNvPr id="11335" name="Group Box 12" hidden="1">
              <a:extLst>
                <a:ext uri="{63B3BB69-23CF-44E3-9099-C40C66FF867C}">
                  <a14:compatExt spid="_x0000_s11335"/>
                </a:ext>
                <a:ext uri="{FF2B5EF4-FFF2-40B4-BE49-F238E27FC236}">
                  <a16:creationId xmlns:a16="http://schemas.microsoft.com/office/drawing/2014/main" id="{00000000-0008-0000-0000-000047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107</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34</xdr:row>
          <xdr:rowOff>0</xdr:rowOff>
        </xdr:from>
        <xdr:to>
          <xdr:col>2</xdr:col>
          <xdr:colOff>304800</xdr:colOff>
          <xdr:row>35</xdr:row>
          <xdr:rowOff>25400</xdr:rowOff>
        </xdr:to>
        <xdr:sp macro="" textlink="">
          <xdr:nvSpPr>
            <xdr:cNvPr id="11336" name="Option Button 13a" hidden="1">
              <a:extLst>
                <a:ext uri="{63B3BB69-23CF-44E3-9099-C40C66FF867C}">
                  <a14:compatExt spid="_x0000_s11336"/>
                </a:ext>
                <a:ext uri="{FF2B5EF4-FFF2-40B4-BE49-F238E27FC236}">
                  <a16:creationId xmlns:a16="http://schemas.microsoft.com/office/drawing/2014/main" id="{00000000-0008-0000-0000-00004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0</xdr:rowOff>
        </xdr:from>
        <xdr:to>
          <xdr:col>4</xdr:col>
          <xdr:colOff>304800</xdr:colOff>
          <xdr:row>35</xdr:row>
          <xdr:rowOff>25400</xdr:rowOff>
        </xdr:to>
        <xdr:sp macro="" textlink="">
          <xdr:nvSpPr>
            <xdr:cNvPr id="11337" name="Option Button 13b" hidden="1">
              <a:extLst>
                <a:ext uri="{63B3BB69-23CF-44E3-9099-C40C66FF867C}">
                  <a14:compatExt spid="_x0000_s11337"/>
                </a:ext>
                <a:ext uri="{FF2B5EF4-FFF2-40B4-BE49-F238E27FC236}">
                  <a16:creationId xmlns:a16="http://schemas.microsoft.com/office/drawing/2014/main" id="{00000000-0008-0000-0000-000049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34</xdr:row>
          <xdr:rowOff>0</xdr:rowOff>
        </xdr:from>
        <xdr:to>
          <xdr:col>6</xdr:col>
          <xdr:colOff>266700</xdr:colOff>
          <xdr:row>35</xdr:row>
          <xdr:rowOff>25400</xdr:rowOff>
        </xdr:to>
        <xdr:sp macro="" textlink="">
          <xdr:nvSpPr>
            <xdr:cNvPr id="11338" name="Option Button 13c" hidden="1">
              <a:extLst>
                <a:ext uri="{63B3BB69-23CF-44E3-9099-C40C66FF867C}">
                  <a14:compatExt spid="_x0000_s11338"/>
                </a:ext>
                <a:ext uri="{FF2B5EF4-FFF2-40B4-BE49-F238E27FC236}">
                  <a16:creationId xmlns:a16="http://schemas.microsoft.com/office/drawing/2014/main" id="{00000000-0008-0000-0000-00004A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1765300</xdr:colOff>
          <xdr:row>33</xdr:row>
          <xdr:rowOff>127000</xdr:rowOff>
        </xdr:from>
        <xdr:to>
          <xdr:col>7</xdr:col>
          <xdr:colOff>1295400</xdr:colOff>
          <xdr:row>35</xdr:row>
          <xdr:rowOff>76200</xdr:rowOff>
        </xdr:to>
        <xdr:sp macro="" textlink="">
          <xdr:nvSpPr>
            <xdr:cNvPr id="11339" name="Group Box 13" hidden="1">
              <a:extLst>
                <a:ext uri="{63B3BB69-23CF-44E3-9099-C40C66FF867C}">
                  <a14:compatExt spid="_x0000_s11339"/>
                </a:ext>
                <a:ext uri="{FF2B5EF4-FFF2-40B4-BE49-F238E27FC236}">
                  <a16:creationId xmlns:a16="http://schemas.microsoft.com/office/drawing/2014/main" id="{00000000-0008-0000-0000-00004B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108</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36</xdr:row>
          <xdr:rowOff>12700</xdr:rowOff>
        </xdr:from>
        <xdr:to>
          <xdr:col>2</xdr:col>
          <xdr:colOff>304800</xdr:colOff>
          <xdr:row>37</xdr:row>
          <xdr:rowOff>38100</xdr:rowOff>
        </xdr:to>
        <xdr:sp macro="" textlink="">
          <xdr:nvSpPr>
            <xdr:cNvPr id="11340" name="Option Button 14a" hidden="1">
              <a:extLst>
                <a:ext uri="{63B3BB69-23CF-44E3-9099-C40C66FF867C}">
                  <a14:compatExt spid="_x0000_s11340"/>
                </a:ext>
                <a:ext uri="{FF2B5EF4-FFF2-40B4-BE49-F238E27FC236}">
                  <a16:creationId xmlns:a16="http://schemas.microsoft.com/office/drawing/2014/main" id="{00000000-0008-0000-0000-00004C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12700</xdr:rowOff>
        </xdr:from>
        <xdr:to>
          <xdr:col>4</xdr:col>
          <xdr:colOff>304800</xdr:colOff>
          <xdr:row>37</xdr:row>
          <xdr:rowOff>38100</xdr:rowOff>
        </xdr:to>
        <xdr:sp macro="" textlink="">
          <xdr:nvSpPr>
            <xdr:cNvPr id="11341" name="Option Button 14b" hidden="1">
              <a:extLst>
                <a:ext uri="{63B3BB69-23CF-44E3-9099-C40C66FF867C}">
                  <a14:compatExt spid="_x0000_s11341"/>
                </a:ext>
                <a:ext uri="{FF2B5EF4-FFF2-40B4-BE49-F238E27FC236}">
                  <a16:creationId xmlns:a16="http://schemas.microsoft.com/office/drawing/2014/main" id="{00000000-0008-0000-0000-00004D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36</xdr:row>
          <xdr:rowOff>12700</xdr:rowOff>
        </xdr:from>
        <xdr:to>
          <xdr:col>6</xdr:col>
          <xdr:colOff>266700</xdr:colOff>
          <xdr:row>37</xdr:row>
          <xdr:rowOff>38100</xdr:rowOff>
        </xdr:to>
        <xdr:sp macro="" textlink="">
          <xdr:nvSpPr>
            <xdr:cNvPr id="11342" name="Option Button 14c" hidden="1">
              <a:extLst>
                <a:ext uri="{63B3BB69-23CF-44E3-9099-C40C66FF867C}">
                  <a14:compatExt spid="_x0000_s11342"/>
                </a:ext>
                <a:ext uri="{FF2B5EF4-FFF2-40B4-BE49-F238E27FC236}">
                  <a16:creationId xmlns:a16="http://schemas.microsoft.com/office/drawing/2014/main" id="{00000000-0008-0000-0000-00004E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1765300</xdr:colOff>
          <xdr:row>35</xdr:row>
          <xdr:rowOff>114300</xdr:rowOff>
        </xdr:from>
        <xdr:to>
          <xdr:col>7</xdr:col>
          <xdr:colOff>1625600</xdr:colOff>
          <xdr:row>37</xdr:row>
          <xdr:rowOff>177800</xdr:rowOff>
        </xdr:to>
        <xdr:sp macro="" textlink="">
          <xdr:nvSpPr>
            <xdr:cNvPr id="11343" name="Group Box 14" hidden="1">
              <a:extLst>
                <a:ext uri="{63B3BB69-23CF-44E3-9099-C40C66FF867C}">
                  <a14:compatExt spid="_x0000_s11343"/>
                </a:ext>
                <a:ext uri="{FF2B5EF4-FFF2-40B4-BE49-F238E27FC236}">
                  <a16:creationId xmlns:a16="http://schemas.microsoft.com/office/drawing/2014/main" id="{00000000-0008-0000-0000-00004F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109</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12700</xdr:rowOff>
        </xdr:from>
        <xdr:to>
          <xdr:col>2</xdr:col>
          <xdr:colOff>292100</xdr:colOff>
          <xdr:row>51</xdr:row>
          <xdr:rowOff>38100</xdr:rowOff>
        </xdr:to>
        <xdr:sp macro="" textlink="">
          <xdr:nvSpPr>
            <xdr:cNvPr id="11344" name="Option Button 21a" hidden="1">
              <a:extLst>
                <a:ext uri="{63B3BB69-23CF-44E3-9099-C40C66FF867C}">
                  <a14:compatExt spid="_x0000_s11344"/>
                </a:ext>
                <a:ext uri="{FF2B5EF4-FFF2-40B4-BE49-F238E27FC236}">
                  <a16:creationId xmlns:a16="http://schemas.microsoft.com/office/drawing/2014/main" id="{00000000-0008-0000-0000-000050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50</xdr:row>
          <xdr:rowOff>12700</xdr:rowOff>
        </xdr:from>
        <xdr:to>
          <xdr:col>4</xdr:col>
          <xdr:colOff>292100</xdr:colOff>
          <xdr:row>51</xdr:row>
          <xdr:rowOff>38100</xdr:rowOff>
        </xdr:to>
        <xdr:sp macro="" textlink="">
          <xdr:nvSpPr>
            <xdr:cNvPr id="11345" name="Option Button 21b" hidden="1">
              <a:extLst>
                <a:ext uri="{63B3BB69-23CF-44E3-9099-C40C66FF867C}">
                  <a14:compatExt spid="_x0000_s11345"/>
                </a:ext>
                <a:ext uri="{FF2B5EF4-FFF2-40B4-BE49-F238E27FC236}">
                  <a16:creationId xmlns:a16="http://schemas.microsoft.com/office/drawing/2014/main" id="{00000000-0008-0000-0000-00005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12700</xdr:colOff>
          <xdr:row>50</xdr:row>
          <xdr:rowOff>12700</xdr:rowOff>
        </xdr:from>
        <xdr:to>
          <xdr:col>6</xdr:col>
          <xdr:colOff>279400</xdr:colOff>
          <xdr:row>51</xdr:row>
          <xdr:rowOff>38100</xdr:rowOff>
        </xdr:to>
        <xdr:sp macro="" textlink="">
          <xdr:nvSpPr>
            <xdr:cNvPr id="11346" name="Option Button 21c" hidden="1">
              <a:extLst>
                <a:ext uri="{63B3BB69-23CF-44E3-9099-C40C66FF867C}">
                  <a14:compatExt spid="_x0000_s11346"/>
                </a:ext>
                <a:ext uri="{FF2B5EF4-FFF2-40B4-BE49-F238E27FC236}">
                  <a16:creationId xmlns:a16="http://schemas.microsoft.com/office/drawing/2014/main" id="{00000000-0008-0000-0000-00005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50800</xdr:colOff>
          <xdr:row>50</xdr:row>
          <xdr:rowOff>12700</xdr:rowOff>
        </xdr:from>
        <xdr:to>
          <xdr:col>8</xdr:col>
          <xdr:colOff>304800</xdr:colOff>
          <xdr:row>51</xdr:row>
          <xdr:rowOff>38100</xdr:rowOff>
        </xdr:to>
        <xdr:sp macro="" textlink="">
          <xdr:nvSpPr>
            <xdr:cNvPr id="11347" name="Option Button 21d" hidden="1">
              <a:extLst>
                <a:ext uri="{63B3BB69-23CF-44E3-9099-C40C66FF867C}">
                  <a14:compatExt spid="_x0000_s11347"/>
                </a:ext>
                <a:ext uri="{FF2B5EF4-FFF2-40B4-BE49-F238E27FC236}">
                  <a16:creationId xmlns:a16="http://schemas.microsoft.com/office/drawing/2014/main" id="{00000000-0008-0000-0000-00005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51</xdr:row>
          <xdr:rowOff>12700</xdr:rowOff>
        </xdr:from>
        <xdr:to>
          <xdr:col>2</xdr:col>
          <xdr:colOff>304800</xdr:colOff>
          <xdr:row>52</xdr:row>
          <xdr:rowOff>38100</xdr:rowOff>
        </xdr:to>
        <xdr:sp macro="" textlink="">
          <xdr:nvSpPr>
            <xdr:cNvPr id="11348" name="Option Button 21e" hidden="1">
              <a:extLst>
                <a:ext uri="{63B3BB69-23CF-44E3-9099-C40C66FF867C}">
                  <a14:compatExt spid="_x0000_s11348"/>
                </a:ext>
                <a:ext uri="{FF2B5EF4-FFF2-40B4-BE49-F238E27FC236}">
                  <a16:creationId xmlns:a16="http://schemas.microsoft.com/office/drawing/2014/main" id="{00000000-0008-0000-0000-00005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51</xdr:row>
          <xdr:rowOff>12700</xdr:rowOff>
        </xdr:from>
        <xdr:to>
          <xdr:col>4</xdr:col>
          <xdr:colOff>292100</xdr:colOff>
          <xdr:row>52</xdr:row>
          <xdr:rowOff>38100</xdr:rowOff>
        </xdr:to>
        <xdr:sp macro="" textlink="">
          <xdr:nvSpPr>
            <xdr:cNvPr id="11349" name="Option Button 21f" hidden="1">
              <a:extLst>
                <a:ext uri="{63B3BB69-23CF-44E3-9099-C40C66FF867C}">
                  <a14:compatExt spid="_x0000_s11349"/>
                </a:ext>
                <a:ext uri="{FF2B5EF4-FFF2-40B4-BE49-F238E27FC236}">
                  <a16:creationId xmlns:a16="http://schemas.microsoft.com/office/drawing/2014/main" id="{00000000-0008-0000-0000-00005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2286000</xdr:colOff>
          <xdr:row>49</xdr:row>
          <xdr:rowOff>76200</xdr:rowOff>
        </xdr:from>
        <xdr:to>
          <xdr:col>9</xdr:col>
          <xdr:colOff>825500</xdr:colOff>
          <xdr:row>52</xdr:row>
          <xdr:rowOff>88900</xdr:rowOff>
        </xdr:to>
        <xdr:sp macro="" textlink="">
          <xdr:nvSpPr>
            <xdr:cNvPr id="11350" name="Group Box 21" hidden="1">
              <a:extLst>
                <a:ext uri="{63B3BB69-23CF-44E3-9099-C40C66FF867C}">
                  <a14:compatExt spid="_x0000_s11350"/>
                </a:ext>
                <a:ext uri="{FF2B5EF4-FFF2-40B4-BE49-F238E27FC236}">
                  <a16:creationId xmlns:a16="http://schemas.microsoft.com/office/drawing/2014/main" id="{00000000-0008-0000-0000-000056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154</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53</xdr:row>
          <xdr:rowOff>0</xdr:rowOff>
        </xdr:from>
        <xdr:to>
          <xdr:col>2</xdr:col>
          <xdr:colOff>304800</xdr:colOff>
          <xdr:row>54</xdr:row>
          <xdr:rowOff>25400</xdr:rowOff>
        </xdr:to>
        <xdr:sp macro="" textlink="">
          <xdr:nvSpPr>
            <xdr:cNvPr id="11351" name="Option Button 22a" hidden="1">
              <a:extLst>
                <a:ext uri="{63B3BB69-23CF-44E3-9099-C40C66FF867C}">
                  <a14:compatExt spid="_x0000_s11351"/>
                </a:ext>
                <a:ext uri="{FF2B5EF4-FFF2-40B4-BE49-F238E27FC236}">
                  <a16:creationId xmlns:a16="http://schemas.microsoft.com/office/drawing/2014/main" id="{00000000-0008-0000-0000-00005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53</xdr:row>
          <xdr:rowOff>0</xdr:rowOff>
        </xdr:from>
        <xdr:to>
          <xdr:col>4</xdr:col>
          <xdr:colOff>292100</xdr:colOff>
          <xdr:row>54</xdr:row>
          <xdr:rowOff>25400</xdr:rowOff>
        </xdr:to>
        <xdr:sp macro="" textlink="">
          <xdr:nvSpPr>
            <xdr:cNvPr id="11352" name="Option Button 22b" hidden="1">
              <a:extLst>
                <a:ext uri="{63B3BB69-23CF-44E3-9099-C40C66FF867C}">
                  <a14:compatExt spid="_x0000_s11352"/>
                </a:ext>
                <a:ext uri="{FF2B5EF4-FFF2-40B4-BE49-F238E27FC236}">
                  <a16:creationId xmlns:a16="http://schemas.microsoft.com/office/drawing/2014/main" id="{00000000-0008-0000-0000-00005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2273300</xdr:colOff>
          <xdr:row>52</xdr:row>
          <xdr:rowOff>114300</xdr:rowOff>
        </xdr:from>
        <xdr:to>
          <xdr:col>5</xdr:col>
          <xdr:colOff>25400</xdr:colOff>
          <xdr:row>54</xdr:row>
          <xdr:rowOff>114300</xdr:rowOff>
        </xdr:to>
        <xdr:sp macro="" textlink="">
          <xdr:nvSpPr>
            <xdr:cNvPr id="11353" name="Group Box 22" hidden="1">
              <a:extLst>
                <a:ext uri="{63B3BB69-23CF-44E3-9099-C40C66FF867C}">
                  <a14:compatExt spid="_x0000_s11353"/>
                </a:ext>
                <a:ext uri="{FF2B5EF4-FFF2-40B4-BE49-F238E27FC236}">
                  <a16:creationId xmlns:a16="http://schemas.microsoft.com/office/drawing/2014/main" id="{00000000-0008-0000-0000-000059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158</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55</xdr:row>
          <xdr:rowOff>12700</xdr:rowOff>
        </xdr:from>
        <xdr:to>
          <xdr:col>2</xdr:col>
          <xdr:colOff>304800</xdr:colOff>
          <xdr:row>56</xdr:row>
          <xdr:rowOff>38100</xdr:rowOff>
        </xdr:to>
        <xdr:sp macro="" textlink="">
          <xdr:nvSpPr>
            <xdr:cNvPr id="11354" name="Option Button 23a" hidden="1">
              <a:extLst>
                <a:ext uri="{63B3BB69-23CF-44E3-9099-C40C66FF867C}">
                  <a14:compatExt spid="_x0000_s11354"/>
                </a:ext>
                <a:ext uri="{FF2B5EF4-FFF2-40B4-BE49-F238E27FC236}">
                  <a16:creationId xmlns:a16="http://schemas.microsoft.com/office/drawing/2014/main" id="{00000000-0008-0000-0000-00005A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55</xdr:row>
          <xdr:rowOff>12700</xdr:rowOff>
        </xdr:from>
        <xdr:to>
          <xdr:col>4</xdr:col>
          <xdr:colOff>292100</xdr:colOff>
          <xdr:row>56</xdr:row>
          <xdr:rowOff>38100</xdr:rowOff>
        </xdr:to>
        <xdr:sp macro="" textlink="">
          <xdr:nvSpPr>
            <xdr:cNvPr id="11355" name="Option Button 23b" hidden="1">
              <a:extLst>
                <a:ext uri="{63B3BB69-23CF-44E3-9099-C40C66FF867C}">
                  <a14:compatExt spid="_x0000_s11355"/>
                </a:ext>
                <a:ext uri="{FF2B5EF4-FFF2-40B4-BE49-F238E27FC236}">
                  <a16:creationId xmlns:a16="http://schemas.microsoft.com/office/drawing/2014/main" id="{00000000-0008-0000-0000-00005B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2273300</xdr:colOff>
          <xdr:row>54</xdr:row>
          <xdr:rowOff>152400</xdr:rowOff>
        </xdr:from>
        <xdr:to>
          <xdr:col>5</xdr:col>
          <xdr:colOff>622300</xdr:colOff>
          <xdr:row>56</xdr:row>
          <xdr:rowOff>101600</xdr:rowOff>
        </xdr:to>
        <xdr:sp macro="" textlink="">
          <xdr:nvSpPr>
            <xdr:cNvPr id="11356" name="Group Box 23" hidden="1">
              <a:extLst>
                <a:ext uri="{63B3BB69-23CF-44E3-9099-C40C66FF867C}">
                  <a14:compatExt spid="_x0000_s11356"/>
                </a:ext>
                <a:ext uri="{FF2B5EF4-FFF2-40B4-BE49-F238E27FC236}">
                  <a16:creationId xmlns:a16="http://schemas.microsoft.com/office/drawing/2014/main" id="{00000000-0008-0000-0000-00005C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159</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57</xdr:row>
          <xdr:rowOff>12700</xdr:rowOff>
        </xdr:from>
        <xdr:to>
          <xdr:col>2</xdr:col>
          <xdr:colOff>304800</xdr:colOff>
          <xdr:row>58</xdr:row>
          <xdr:rowOff>38100</xdr:rowOff>
        </xdr:to>
        <xdr:sp macro="" textlink="">
          <xdr:nvSpPr>
            <xdr:cNvPr id="11357" name="Option Button 24a" hidden="1">
              <a:extLst>
                <a:ext uri="{63B3BB69-23CF-44E3-9099-C40C66FF867C}">
                  <a14:compatExt spid="_x0000_s11357"/>
                </a:ext>
                <a:ext uri="{FF2B5EF4-FFF2-40B4-BE49-F238E27FC236}">
                  <a16:creationId xmlns:a16="http://schemas.microsoft.com/office/drawing/2014/main" id="{00000000-0008-0000-0000-00005D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57</xdr:row>
          <xdr:rowOff>12700</xdr:rowOff>
        </xdr:from>
        <xdr:to>
          <xdr:col>4</xdr:col>
          <xdr:colOff>292100</xdr:colOff>
          <xdr:row>58</xdr:row>
          <xdr:rowOff>38100</xdr:rowOff>
        </xdr:to>
        <xdr:sp macro="" textlink="">
          <xdr:nvSpPr>
            <xdr:cNvPr id="11358" name="Option Button 24b" hidden="1">
              <a:extLst>
                <a:ext uri="{63B3BB69-23CF-44E3-9099-C40C66FF867C}">
                  <a14:compatExt spid="_x0000_s11358"/>
                </a:ext>
                <a:ext uri="{FF2B5EF4-FFF2-40B4-BE49-F238E27FC236}">
                  <a16:creationId xmlns:a16="http://schemas.microsoft.com/office/drawing/2014/main" id="{00000000-0008-0000-0000-00005E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2247900</xdr:colOff>
          <xdr:row>56</xdr:row>
          <xdr:rowOff>139700</xdr:rowOff>
        </xdr:from>
        <xdr:to>
          <xdr:col>5</xdr:col>
          <xdr:colOff>762000</xdr:colOff>
          <xdr:row>58</xdr:row>
          <xdr:rowOff>114300</xdr:rowOff>
        </xdr:to>
        <xdr:sp macro="" textlink="">
          <xdr:nvSpPr>
            <xdr:cNvPr id="11359" name="Group Box 24" hidden="1">
              <a:extLst>
                <a:ext uri="{63B3BB69-23CF-44E3-9099-C40C66FF867C}">
                  <a14:compatExt spid="_x0000_s11359"/>
                </a:ext>
                <a:ext uri="{FF2B5EF4-FFF2-40B4-BE49-F238E27FC236}">
                  <a16:creationId xmlns:a16="http://schemas.microsoft.com/office/drawing/2014/main" id="{00000000-0008-0000-0000-00005F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160</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59</xdr:row>
          <xdr:rowOff>0</xdr:rowOff>
        </xdr:from>
        <xdr:to>
          <xdr:col>2</xdr:col>
          <xdr:colOff>304800</xdr:colOff>
          <xdr:row>60</xdr:row>
          <xdr:rowOff>25400</xdr:rowOff>
        </xdr:to>
        <xdr:sp macro="" textlink="">
          <xdr:nvSpPr>
            <xdr:cNvPr id="11360" name="Option Button 25a" hidden="1">
              <a:extLst>
                <a:ext uri="{63B3BB69-23CF-44E3-9099-C40C66FF867C}">
                  <a14:compatExt spid="_x0000_s11360"/>
                </a:ext>
                <a:ext uri="{FF2B5EF4-FFF2-40B4-BE49-F238E27FC236}">
                  <a16:creationId xmlns:a16="http://schemas.microsoft.com/office/drawing/2014/main" id="{00000000-0008-0000-0000-000060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59</xdr:row>
          <xdr:rowOff>0</xdr:rowOff>
        </xdr:from>
        <xdr:to>
          <xdr:col>4</xdr:col>
          <xdr:colOff>292100</xdr:colOff>
          <xdr:row>60</xdr:row>
          <xdr:rowOff>25400</xdr:rowOff>
        </xdr:to>
        <xdr:sp macro="" textlink="">
          <xdr:nvSpPr>
            <xdr:cNvPr id="11361" name="Option Button 25b" hidden="1">
              <a:extLst>
                <a:ext uri="{63B3BB69-23CF-44E3-9099-C40C66FF867C}">
                  <a14:compatExt spid="_x0000_s11361"/>
                </a:ext>
                <a:ext uri="{FF2B5EF4-FFF2-40B4-BE49-F238E27FC236}">
                  <a16:creationId xmlns:a16="http://schemas.microsoft.com/office/drawing/2014/main" id="{00000000-0008-0000-0000-00006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2324100</xdr:colOff>
          <xdr:row>58</xdr:row>
          <xdr:rowOff>165100</xdr:rowOff>
        </xdr:from>
        <xdr:to>
          <xdr:col>5</xdr:col>
          <xdr:colOff>711200</xdr:colOff>
          <xdr:row>60</xdr:row>
          <xdr:rowOff>101600</xdr:rowOff>
        </xdr:to>
        <xdr:sp macro="" textlink="">
          <xdr:nvSpPr>
            <xdr:cNvPr id="11362" name="Group Box 25" hidden="1">
              <a:extLst>
                <a:ext uri="{63B3BB69-23CF-44E3-9099-C40C66FF867C}">
                  <a14:compatExt spid="_x0000_s11362"/>
                </a:ext>
                <a:ext uri="{FF2B5EF4-FFF2-40B4-BE49-F238E27FC236}">
                  <a16:creationId xmlns:a16="http://schemas.microsoft.com/office/drawing/2014/main" id="{00000000-0008-0000-0000-000062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161</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61</xdr:row>
          <xdr:rowOff>0</xdr:rowOff>
        </xdr:from>
        <xdr:to>
          <xdr:col>2</xdr:col>
          <xdr:colOff>304800</xdr:colOff>
          <xdr:row>62</xdr:row>
          <xdr:rowOff>25400</xdr:rowOff>
        </xdr:to>
        <xdr:sp macro="" textlink="">
          <xdr:nvSpPr>
            <xdr:cNvPr id="11363" name="Option Button 26a" hidden="1">
              <a:extLst>
                <a:ext uri="{63B3BB69-23CF-44E3-9099-C40C66FF867C}">
                  <a14:compatExt spid="_x0000_s11363"/>
                </a:ext>
                <a:ext uri="{FF2B5EF4-FFF2-40B4-BE49-F238E27FC236}">
                  <a16:creationId xmlns:a16="http://schemas.microsoft.com/office/drawing/2014/main" id="{00000000-0008-0000-0000-00006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61</xdr:row>
          <xdr:rowOff>0</xdr:rowOff>
        </xdr:from>
        <xdr:to>
          <xdr:col>4</xdr:col>
          <xdr:colOff>292100</xdr:colOff>
          <xdr:row>62</xdr:row>
          <xdr:rowOff>25400</xdr:rowOff>
        </xdr:to>
        <xdr:sp macro="" textlink="">
          <xdr:nvSpPr>
            <xdr:cNvPr id="11364" name="Option Button 26b" hidden="1">
              <a:extLst>
                <a:ext uri="{63B3BB69-23CF-44E3-9099-C40C66FF867C}">
                  <a14:compatExt spid="_x0000_s11364"/>
                </a:ext>
                <a:ext uri="{FF2B5EF4-FFF2-40B4-BE49-F238E27FC236}">
                  <a16:creationId xmlns:a16="http://schemas.microsoft.com/office/drawing/2014/main" id="{00000000-0008-0000-0000-00006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2311400</xdr:colOff>
          <xdr:row>60</xdr:row>
          <xdr:rowOff>152400</xdr:rowOff>
        </xdr:from>
        <xdr:to>
          <xdr:col>5</xdr:col>
          <xdr:colOff>787400</xdr:colOff>
          <xdr:row>62</xdr:row>
          <xdr:rowOff>88900</xdr:rowOff>
        </xdr:to>
        <xdr:sp macro="" textlink="">
          <xdr:nvSpPr>
            <xdr:cNvPr id="11365" name="Group Box 26" hidden="1">
              <a:extLst>
                <a:ext uri="{63B3BB69-23CF-44E3-9099-C40C66FF867C}">
                  <a14:compatExt spid="_x0000_s11365"/>
                </a:ext>
                <a:ext uri="{FF2B5EF4-FFF2-40B4-BE49-F238E27FC236}">
                  <a16:creationId xmlns:a16="http://schemas.microsoft.com/office/drawing/2014/main" id="{00000000-0008-0000-0000-000065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162</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63</xdr:row>
          <xdr:rowOff>12700</xdr:rowOff>
        </xdr:from>
        <xdr:to>
          <xdr:col>2</xdr:col>
          <xdr:colOff>304800</xdr:colOff>
          <xdr:row>64</xdr:row>
          <xdr:rowOff>38100</xdr:rowOff>
        </xdr:to>
        <xdr:sp macro="" textlink="">
          <xdr:nvSpPr>
            <xdr:cNvPr id="11366" name="Option Button 27a" hidden="1">
              <a:extLst>
                <a:ext uri="{63B3BB69-23CF-44E3-9099-C40C66FF867C}">
                  <a14:compatExt spid="_x0000_s11366"/>
                </a:ext>
                <a:ext uri="{FF2B5EF4-FFF2-40B4-BE49-F238E27FC236}">
                  <a16:creationId xmlns:a16="http://schemas.microsoft.com/office/drawing/2014/main" id="{00000000-0008-0000-0000-000066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63</xdr:row>
          <xdr:rowOff>12700</xdr:rowOff>
        </xdr:from>
        <xdr:to>
          <xdr:col>4</xdr:col>
          <xdr:colOff>292100</xdr:colOff>
          <xdr:row>64</xdr:row>
          <xdr:rowOff>38100</xdr:rowOff>
        </xdr:to>
        <xdr:sp macro="" textlink="">
          <xdr:nvSpPr>
            <xdr:cNvPr id="11367" name="Option Button 27b" hidden="1">
              <a:extLst>
                <a:ext uri="{63B3BB69-23CF-44E3-9099-C40C66FF867C}">
                  <a14:compatExt spid="_x0000_s11367"/>
                </a:ext>
                <a:ext uri="{FF2B5EF4-FFF2-40B4-BE49-F238E27FC236}">
                  <a16:creationId xmlns:a16="http://schemas.microsoft.com/office/drawing/2014/main" id="{00000000-0008-0000-0000-00006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62</xdr:row>
          <xdr:rowOff>215900</xdr:rowOff>
        </xdr:from>
        <xdr:to>
          <xdr:col>6</xdr:col>
          <xdr:colOff>266700</xdr:colOff>
          <xdr:row>64</xdr:row>
          <xdr:rowOff>25400</xdr:rowOff>
        </xdr:to>
        <xdr:sp macro="" textlink="">
          <xdr:nvSpPr>
            <xdr:cNvPr id="11368" name="Option Button 27c" hidden="1">
              <a:extLst>
                <a:ext uri="{63B3BB69-23CF-44E3-9099-C40C66FF867C}">
                  <a14:compatExt spid="_x0000_s11368"/>
                </a:ext>
                <a:ext uri="{FF2B5EF4-FFF2-40B4-BE49-F238E27FC236}">
                  <a16:creationId xmlns:a16="http://schemas.microsoft.com/office/drawing/2014/main" id="{00000000-0008-0000-0000-00006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12700</xdr:colOff>
          <xdr:row>63</xdr:row>
          <xdr:rowOff>0</xdr:rowOff>
        </xdr:from>
        <xdr:to>
          <xdr:col>8</xdr:col>
          <xdr:colOff>266700</xdr:colOff>
          <xdr:row>64</xdr:row>
          <xdr:rowOff>38100</xdr:rowOff>
        </xdr:to>
        <xdr:sp macro="" textlink="">
          <xdr:nvSpPr>
            <xdr:cNvPr id="11369" name="Option Button 27d" hidden="1">
              <a:extLst>
                <a:ext uri="{63B3BB69-23CF-44E3-9099-C40C66FF867C}">
                  <a14:compatExt spid="_x0000_s11369"/>
                </a:ext>
                <a:ext uri="{FF2B5EF4-FFF2-40B4-BE49-F238E27FC236}">
                  <a16:creationId xmlns:a16="http://schemas.microsoft.com/office/drawing/2014/main" id="{00000000-0008-0000-0000-000069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0</xdr:rowOff>
        </xdr:from>
        <xdr:to>
          <xdr:col>2</xdr:col>
          <xdr:colOff>304800</xdr:colOff>
          <xdr:row>65</xdr:row>
          <xdr:rowOff>38100</xdr:rowOff>
        </xdr:to>
        <xdr:sp macro="" textlink="">
          <xdr:nvSpPr>
            <xdr:cNvPr id="11370" name="Option Button 27e" hidden="1">
              <a:extLst>
                <a:ext uri="{63B3BB69-23CF-44E3-9099-C40C66FF867C}">
                  <a14:compatExt spid="_x0000_s11370"/>
                </a:ext>
                <a:ext uri="{FF2B5EF4-FFF2-40B4-BE49-F238E27FC236}">
                  <a16:creationId xmlns:a16="http://schemas.microsoft.com/office/drawing/2014/main" id="{00000000-0008-0000-0000-00006A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2298700</xdr:colOff>
          <xdr:row>62</xdr:row>
          <xdr:rowOff>152400</xdr:rowOff>
        </xdr:from>
        <xdr:to>
          <xdr:col>9</xdr:col>
          <xdr:colOff>1244600</xdr:colOff>
          <xdr:row>65</xdr:row>
          <xdr:rowOff>76200</xdr:rowOff>
        </xdr:to>
        <xdr:sp macro="" textlink="">
          <xdr:nvSpPr>
            <xdr:cNvPr id="11371" name="Group Box 27" hidden="1">
              <a:extLst>
                <a:ext uri="{63B3BB69-23CF-44E3-9099-C40C66FF867C}">
                  <a14:compatExt spid="_x0000_s11371"/>
                </a:ext>
                <a:ext uri="{FF2B5EF4-FFF2-40B4-BE49-F238E27FC236}">
                  <a16:creationId xmlns:a16="http://schemas.microsoft.com/office/drawing/2014/main" id="{00000000-0008-0000-0000-00006B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163</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66</xdr:row>
          <xdr:rowOff>12700</xdr:rowOff>
        </xdr:from>
        <xdr:to>
          <xdr:col>2</xdr:col>
          <xdr:colOff>304800</xdr:colOff>
          <xdr:row>67</xdr:row>
          <xdr:rowOff>38100</xdr:rowOff>
        </xdr:to>
        <xdr:sp macro="" textlink="">
          <xdr:nvSpPr>
            <xdr:cNvPr id="11372" name="Option Button 28a" hidden="1">
              <a:extLst>
                <a:ext uri="{63B3BB69-23CF-44E3-9099-C40C66FF867C}">
                  <a14:compatExt spid="_x0000_s11372"/>
                </a:ext>
                <a:ext uri="{FF2B5EF4-FFF2-40B4-BE49-F238E27FC236}">
                  <a16:creationId xmlns:a16="http://schemas.microsoft.com/office/drawing/2014/main" id="{00000000-0008-0000-0000-00006C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66</xdr:row>
          <xdr:rowOff>12700</xdr:rowOff>
        </xdr:from>
        <xdr:to>
          <xdr:col>4</xdr:col>
          <xdr:colOff>292100</xdr:colOff>
          <xdr:row>67</xdr:row>
          <xdr:rowOff>38100</xdr:rowOff>
        </xdr:to>
        <xdr:sp macro="" textlink="">
          <xdr:nvSpPr>
            <xdr:cNvPr id="11373" name="Option Button 28b" hidden="1">
              <a:extLst>
                <a:ext uri="{63B3BB69-23CF-44E3-9099-C40C66FF867C}">
                  <a14:compatExt spid="_x0000_s11373"/>
                </a:ext>
                <a:ext uri="{FF2B5EF4-FFF2-40B4-BE49-F238E27FC236}">
                  <a16:creationId xmlns:a16="http://schemas.microsoft.com/office/drawing/2014/main" id="{00000000-0008-0000-0000-00006D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65</xdr:row>
          <xdr:rowOff>215900</xdr:rowOff>
        </xdr:from>
        <xdr:to>
          <xdr:col>6</xdr:col>
          <xdr:colOff>266700</xdr:colOff>
          <xdr:row>67</xdr:row>
          <xdr:rowOff>25400</xdr:rowOff>
        </xdr:to>
        <xdr:sp macro="" textlink="">
          <xdr:nvSpPr>
            <xdr:cNvPr id="11374" name="Option Button 28c" hidden="1">
              <a:extLst>
                <a:ext uri="{63B3BB69-23CF-44E3-9099-C40C66FF867C}">
                  <a14:compatExt spid="_x0000_s11374"/>
                </a:ext>
                <a:ext uri="{FF2B5EF4-FFF2-40B4-BE49-F238E27FC236}">
                  <a16:creationId xmlns:a16="http://schemas.microsoft.com/office/drawing/2014/main" id="{00000000-0008-0000-0000-00006E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1866900</xdr:colOff>
          <xdr:row>65</xdr:row>
          <xdr:rowOff>215900</xdr:rowOff>
        </xdr:from>
        <xdr:to>
          <xdr:col>8</xdr:col>
          <xdr:colOff>266700</xdr:colOff>
          <xdr:row>67</xdr:row>
          <xdr:rowOff>25400</xdr:rowOff>
        </xdr:to>
        <xdr:sp macro="" textlink="">
          <xdr:nvSpPr>
            <xdr:cNvPr id="11375" name="Option Button 28d" hidden="1">
              <a:extLst>
                <a:ext uri="{63B3BB69-23CF-44E3-9099-C40C66FF867C}">
                  <a14:compatExt spid="_x0000_s11375"/>
                </a:ext>
                <a:ext uri="{FF2B5EF4-FFF2-40B4-BE49-F238E27FC236}">
                  <a16:creationId xmlns:a16="http://schemas.microsoft.com/office/drawing/2014/main" id="{00000000-0008-0000-0000-00006F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66</xdr:row>
          <xdr:rowOff>215900</xdr:rowOff>
        </xdr:from>
        <xdr:to>
          <xdr:col>2</xdr:col>
          <xdr:colOff>304800</xdr:colOff>
          <xdr:row>68</xdr:row>
          <xdr:rowOff>25400</xdr:rowOff>
        </xdr:to>
        <xdr:sp macro="" textlink="">
          <xdr:nvSpPr>
            <xdr:cNvPr id="11376" name="Option Button 28e" hidden="1">
              <a:extLst>
                <a:ext uri="{63B3BB69-23CF-44E3-9099-C40C66FF867C}">
                  <a14:compatExt spid="_x0000_s11376"/>
                </a:ext>
                <a:ext uri="{FF2B5EF4-FFF2-40B4-BE49-F238E27FC236}">
                  <a16:creationId xmlns:a16="http://schemas.microsoft.com/office/drawing/2014/main" id="{00000000-0008-0000-0000-000070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2298700</xdr:colOff>
          <xdr:row>65</xdr:row>
          <xdr:rowOff>152400</xdr:rowOff>
        </xdr:from>
        <xdr:to>
          <xdr:col>9</xdr:col>
          <xdr:colOff>1244600</xdr:colOff>
          <xdr:row>68</xdr:row>
          <xdr:rowOff>76200</xdr:rowOff>
        </xdr:to>
        <xdr:sp macro="" textlink="">
          <xdr:nvSpPr>
            <xdr:cNvPr id="11377" name="Group Box 28" hidden="1">
              <a:extLst>
                <a:ext uri="{63B3BB69-23CF-44E3-9099-C40C66FF867C}">
                  <a14:compatExt spid="_x0000_s11377"/>
                </a:ext>
                <a:ext uri="{FF2B5EF4-FFF2-40B4-BE49-F238E27FC236}">
                  <a16:creationId xmlns:a16="http://schemas.microsoft.com/office/drawing/2014/main" id="{00000000-0008-0000-0000-000071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163</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69</xdr:row>
          <xdr:rowOff>139700</xdr:rowOff>
        </xdr:from>
        <xdr:to>
          <xdr:col>2</xdr:col>
          <xdr:colOff>292100</xdr:colOff>
          <xdr:row>69</xdr:row>
          <xdr:rowOff>393700</xdr:rowOff>
        </xdr:to>
        <xdr:sp macro="" textlink="">
          <xdr:nvSpPr>
            <xdr:cNvPr id="11378" name="Option Button 29a" hidden="1">
              <a:extLst>
                <a:ext uri="{63B3BB69-23CF-44E3-9099-C40C66FF867C}">
                  <a14:compatExt spid="_x0000_s11378"/>
                </a:ext>
                <a:ext uri="{FF2B5EF4-FFF2-40B4-BE49-F238E27FC236}">
                  <a16:creationId xmlns:a16="http://schemas.microsoft.com/office/drawing/2014/main" id="{00000000-0008-0000-0000-00007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69</xdr:row>
          <xdr:rowOff>139700</xdr:rowOff>
        </xdr:from>
        <xdr:to>
          <xdr:col>4</xdr:col>
          <xdr:colOff>292100</xdr:colOff>
          <xdr:row>69</xdr:row>
          <xdr:rowOff>393700</xdr:rowOff>
        </xdr:to>
        <xdr:sp macro="" textlink="">
          <xdr:nvSpPr>
            <xdr:cNvPr id="11379" name="Option Button 29b" hidden="1">
              <a:extLst>
                <a:ext uri="{63B3BB69-23CF-44E3-9099-C40C66FF867C}">
                  <a14:compatExt spid="_x0000_s11379"/>
                </a:ext>
                <a:ext uri="{FF2B5EF4-FFF2-40B4-BE49-F238E27FC236}">
                  <a16:creationId xmlns:a16="http://schemas.microsoft.com/office/drawing/2014/main" id="{00000000-0008-0000-0000-00007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1955800</xdr:colOff>
          <xdr:row>69</xdr:row>
          <xdr:rowOff>139700</xdr:rowOff>
        </xdr:from>
        <xdr:to>
          <xdr:col>6</xdr:col>
          <xdr:colOff>254000</xdr:colOff>
          <xdr:row>69</xdr:row>
          <xdr:rowOff>393700</xdr:rowOff>
        </xdr:to>
        <xdr:sp macro="" textlink="">
          <xdr:nvSpPr>
            <xdr:cNvPr id="11380" name="Option Button 29c" hidden="1">
              <a:extLst>
                <a:ext uri="{63B3BB69-23CF-44E3-9099-C40C66FF867C}">
                  <a14:compatExt spid="_x0000_s11380"/>
                </a:ext>
                <a:ext uri="{FF2B5EF4-FFF2-40B4-BE49-F238E27FC236}">
                  <a16:creationId xmlns:a16="http://schemas.microsoft.com/office/drawing/2014/main" id="{00000000-0008-0000-0000-00007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69</xdr:row>
          <xdr:rowOff>139700</xdr:rowOff>
        </xdr:from>
        <xdr:to>
          <xdr:col>8</xdr:col>
          <xdr:colOff>292100</xdr:colOff>
          <xdr:row>69</xdr:row>
          <xdr:rowOff>393700</xdr:rowOff>
        </xdr:to>
        <xdr:sp macro="" textlink="">
          <xdr:nvSpPr>
            <xdr:cNvPr id="11381" name="Option Button 29d" hidden="1">
              <a:extLst>
                <a:ext uri="{63B3BB69-23CF-44E3-9099-C40C66FF867C}">
                  <a14:compatExt spid="_x0000_s11381"/>
                </a:ext>
                <a:ext uri="{FF2B5EF4-FFF2-40B4-BE49-F238E27FC236}">
                  <a16:creationId xmlns:a16="http://schemas.microsoft.com/office/drawing/2014/main" id="{00000000-0008-0000-0000-00007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2209800</xdr:colOff>
          <xdr:row>69</xdr:row>
          <xdr:rowOff>88900</xdr:rowOff>
        </xdr:from>
        <xdr:to>
          <xdr:col>9</xdr:col>
          <xdr:colOff>673100</xdr:colOff>
          <xdr:row>70</xdr:row>
          <xdr:rowOff>0</xdr:rowOff>
        </xdr:to>
        <xdr:sp macro="" textlink="">
          <xdr:nvSpPr>
            <xdr:cNvPr id="11382" name="Group Box 29" hidden="1">
              <a:extLst>
                <a:ext uri="{63B3BB69-23CF-44E3-9099-C40C66FF867C}">
                  <a14:compatExt spid="_x0000_s11382"/>
                </a:ext>
                <a:ext uri="{FF2B5EF4-FFF2-40B4-BE49-F238E27FC236}">
                  <a16:creationId xmlns:a16="http://schemas.microsoft.com/office/drawing/2014/main" id="{00000000-0008-0000-0000-000076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166</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72</xdr:row>
          <xdr:rowOff>12700</xdr:rowOff>
        </xdr:from>
        <xdr:to>
          <xdr:col>2</xdr:col>
          <xdr:colOff>292100</xdr:colOff>
          <xdr:row>73</xdr:row>
          <xdr:rowOff>38100</xdr:rowOff>
        </xdr:to>
        <xdr:sp macro="" textlink="">
          <xdr:nvSpPr>
            <xdr:cNvPr id="11383" name="Option Button 30a" hidden="1">
              <a:extLst>
                <a:ext uri="{63B3BB69-23CF-44E3-9099-C40C66FF867C}">
                  <a14:compatExt spid="_x0000_s11383"/>
                </a:ext>
                <a:ext uri="{FF2B5EF4-FFF2-40B4-BE49-F238E27FC236}">
                  <a16:creationId xmlns:a16="http://schemas.microsoft.com/office/drawing/2014/main" id="{00000000-0008-0000-0000-00007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72</xdr:row>
          <xdr:rowOff>12700</xdr:rowOff>
        </xdr:from>
        <xdr:to>
          <xdr:col>4</xdr:col>
          <xdr:colOff>292100</xdr:colOff>
          <xdr:row>73</xdr:row>
          <xdr:rowOff>38100</xdr:rowOff>
        </xdr:to>
        <xdr:sp macro="" textlink="">
          <xdr:nvSpPr>
            <xdr:cNvPr id="11384" name="Option Button 30b" hidden="1">
              <a:extLst>
                <a:ext uri="{63B3BB69-23CF-44E3-9099-C40C66FF867C}">
                  <a14:compatExt spid="_x0000_s11384"/>
                </a:ext>
                <a:ext uri="{FF2B5EF4-FFF2-40B4-BE49-F238E27FC236}">
                  <a16:creationId xmlns:a16="http://schemas.microsoft.com/office/drawing/2014/main" id="{00000000-0008-0000-0000-00007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72</xdr:row>
          <xdr:rowOff>12700</xdr:rowOff>
        </xdr:from>
        <xdr:to>
          <xdr:col>6</xdr:col>
          <xdr:colOff>266700</xdr:colOff>
          <xdr:row>73</xdr:row>
          <xdr:rowOff>38100</xdr:rowOff>
        </xdr:to>
        <xdr:sp macro="" textlink="">
          <xdr:nvSpPr>
            <xdr:cNvPr id="11385" name="Option Button 30c" hidden="1">
              <a:extLst>
                <a:ext uri="{63B3BB69-23CF-44E3-9099-C40C66FF867C}">
                  <a14:compatExt spid="_x0000_s11385"/>
                </a:ext>
                <a:ext uri="{FF2B5EF4-FFF2-40B4-BE49-F238E27FC236}">
                  <a16:creationId xmlns:a16="http://schemas.microsoft.com/office/drawing/2014/main" id="{00000000-0008-0000-0000-000079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2260600</xdr:colOff>
          <xdr:row>71</xdr:row>
          <xdr:rowOff>152400</xdr:rowOff>
        </xdr:from>
        <xdr:to>
          <xdr:col>7</xdr:col>
          <xdr:colOff>977900</xdr:colOff>
          <xdr:row>73</xdr:row>
          <xdr:rowOff>139700</xdr:rowOff>
        </xdr:to>
        <xdr:sp macro="" textlink="">
          <xdr:nvSpPr>
            <xdr:cNvPr id="11386" name="Group Box 30" hidden="1">
              <a:extLst>
                <a:ext uri="{63B3BB69-23CF-44E3-9099-C40C66FF867C}">
                  <a14:compatExt spid="_x0000_s11386"/>
                </a:ext>
                <a:ext uri="{FF2B5EF4-FFF2-40B4-BE49-F238E27FC236}">
                  <a16:creationId xmlns:a16="http://schemas.microsoft.com/office/drawing/2014/main" id="{00000000-0008-0000-0000-00007A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164</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74</xdr:row>
          <xdr:rowOff>0</xdr:rowOff>
        </xdr:from>
        <xdr:to>
          <xdr:col>2</xdr:col>
          <xdr:colOff>292100</xdr:colOff>
          <xdr:row>75</xdr:row>
          <xdr:rowOff>25400</xdr:rowOff>
        </xdr:to>
        <xdr:sp macro="" textlink="">
          <xdr:nvSpPr>
            <xdr:cNvPr id="11387" name="Option Button 31a" hidden="1">
              <a:extLst>
                <a:ext uri="{63B3BB69-23CF-44E3-9099-C40C66FF867C}">
                  <a14:compatExt spid="_x0000_s11387"/>
                </a:ext>
                <a:ext uri="{FF2B5EF4-FFF2-40B4-BE49-F238E27FC236}">
                  <a16:creationId xmlns:a16="http://schemas.microsoft.com/office/drawing/2014/main" id="{00000000-0008-0000-0000-00007B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74</xdr:row>
          <xdr:rowOff>0</xdr:rowOff>
        </xdr:from>
        <xdr:to>
          <xdr:col>4</xdr:col>
          <xdr:colOff>292100</xdr:colOff>
          <xdr:row>75</xdr:row>
          <xdr:rowOff>25400</xdr:rowOff>
        </xdr:to>
        <xdr:sp macro="" textlink="">
          <xdr:nvSpPr>
            <xdr:cNvPr id="11388" name="Option Button 31b" hidden="1">
              <a:extLst>
                <a:ext uri="{63B3BB69-23CF-44E3-9099-C40C66FF867C}">
                  <a14:compatExt spid="_x0000_s11388"/>
                </a:ext>
                <a:ext uri="{FF2B5EF4-FFF2-40B4-BE49-F238E27FC236}">
                  <a16:creationId xmlns:a16="http://schemas.microsoft.com/office/drawing/2014/main" id="{00000000-0008-0000-0000-00007C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2235200</xdr:colOff>
          <xdr:row>73</xdr:row>
          <xdr:rowOff>190500</xdr:rowOff>
        </xdr:from>
        <xdr:to>
          <xdr:col>5</xdr:col>
          <xdr:colOff>609600</xdr:colOff>
          <xdr:row>75</xdr:row>
          <xdr:rowOff>152400</xdr:rowOff>
        </xdr:to>
        <xdr:sp macro="" textlink="">
          <xdr:nvSpPr>
            <xdr:cNvPr id="11389" name="Group Box 31" hidden="1">
              <a:extLst>
                <a:ext uri="{63B3BB69-23CF-44E3-9099-C40C66FF867C}">
                  <a14:compatExt spid="_x0000_s11389"/>
                </a:ext>
                <a:ext uri="{FF2B5EF4-FFF2-40B4-BE49-F238E27FC236}">
                  <a16:creationId xmlns:a16="http://schemas.microsoft.com/office/drawing/2014/main" id="{00000000-0008-0000-0000-00007D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165</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76</xdr:row>
          <xdr:rowOff>0</xdr:rowOff>
        </xdr:from>
        <xdr:to>
          <xdr:col>2</xdr:col>
          <xdr:colOff>292100</xdr:colOff>
          <xdr:row>77</xdr:row>
          <xdr:rowOff>25400</xdr:rowOff>
        </xdr:to>
        <xdr:sp macro="" textlink="">
          <xdr:nvSpPr>
            <xdr:cNvPr id="11390" name="Option Button 32a" hidden="1">
              <a:extLst>
                <a:ext uri="{63B3BB69-23CF-44E3-9099-C40C66FF867C}">
                  <a14:compatExt spid="_x0000_s11390"/>
                </a:ext>
                <a:ext uri="{FF2B5EF4-FFF2-40B4-BE49-F238E27FC236}">
                  <a16:creationId xmlns:a16="http://schemas.microsoft.com/office/drawing/2014/main" id="{00000000-0008-0000-0000-00007E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76</xdr:row>
          <xdr:rowOff>0</xdr:rowOff>
        </xdr:from>
        <xdr:to>
          <xdr:col>4</xdr:col>
          <xdr:colOff>292100</xdr:colOff>
          <xdr:row>77</xdr:row>
          <xdr:rowOff>25400</xdr:rowOff>
        </xdr:to>
        <xdr:sp macro="" textlink="">
          <xdr:nvSpPr>
            <xdr:cNvPr id="11391" name="Option Button 32b" hidden="1">
              <a:extLst>
                <a:ext uri="{63B3BB69-23CF-44E3-9099-C40C66FF867C}">
                  <a14:compatExt spid="_x0000_s11391"/>
                </a:ext>
                <a:ext uri="{FF2B5EF4-FFF2-40B4-BE49-F238E27FC236}">
                  <a16:creationId xmlns:a16="http://schemas.microsoft.com/office/drawing/2014/main" id="{00000000-0008-0000-0000-00007F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1955800</xdr:colOff>
          <xdr:row>76</xdr:row>
          <xdr:rowOff>0</xdr:rowOff>
        </xdr:from>
        <xdr:to>
          <xdr:col>6</xdr:col>
          <xdr:colOff>254000</xdr:colOff>
          <xdr:row>77</xdr:row>
          <xdr:rowOff>25400</xdr:rowOff>
        </xdr:to>
        <xdr:sp macro="" textlink="">
          <xdr:nvSpPr>
            <xdr:cNvPr id="11392" name="Option Button 32c" hidden="1">
              <a:extLst>
                <a:ext uri="{63B3BB69-23CF-44E3-9099-C40C66FF867C}">
                  <a14:compatExt spid="_x0000_s11392"/>
                </a:ext>
                <a:ext uri="{FF2B5EF4-FFF2-40B4-BE49-F238E27FC236}">
                  <a16:creationId xmlns:a16="http://schemas.microsoft.com/office/drawing/2014/main" id="{00000000-0008-0000-0000-000080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76</xdr:row>
          <xdr:rowOff>0</xdr:rowOff>
        </xdr:from>
        <xdr:to>
          <xdr:col>8</xdr:col>
          <xdr:colOff>292100</xdr:colOff>
          <xdr:row>77</xdr:row>
          <xdr:rowOff>25400</xdr:rowOff>
        </xdr:to>
        <xdr:sp macro="" textlink="">
          <xdr:nvSpPr>
            <xdr:cNvPr id="11393" name="Option Button 32d" hidden="1">
              <a:extLst>
                <a:ext uri="{63B3BB69-23CF-44E3-9099-C40C66FF867C}">
                  <a14:compatExt spid="_x0000_s11393"/>
                </a:ext>
                <a:ext uri="{FF2B5EF4-FFF2-40B4-BE49-F238E27FC236}">
                  <a16:creationId xmlns:a16="http://schemas.microsoft.com/office/drawing/2014/main" id="{00000000-0008-0000-0000-00008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2209800</xdr:colOff>
          <xdr:row>75</xdr:row>
          <xdr:rowOff>177800</xdr:rowOff>
        </xdr:from>
        <xdr:to>
          <xdr:col>9</xdr:col>
          <xdr:colOff>673100</xdr:colOff>
          <xdr:row>77</xdr:row>
          <xdr:rowOff>114300</xdr:rowOff>
        </xdr:to>
        <xdr:sp macro="" textlink="">
          <xdr:nvSpPr>
            <xdr:cNvPr id="11394" name="Group Box 32" hidden="1">
              <a:extLst>
                <a:ext uri="{63B3BB69-23CF-44E3-9099-C40C66FF867C}">
                  <a14:compatExt spid="_x0000_s11394"/>
                </a:ext>
                <a:ext uri="{FF2B5EF4-FFF2-40B4-BE49-F238E27FC236}">
                  <a16:creationId xmlns:a16="http://schemas.microsoft.com/office/drawing/2014/main" id="{00000000-0008-0000-0000-000082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166</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78</xdr:row>
          <xdr:rowOff>152400</xdr:rowOff>
        </xdr:from>
        <xdr:to>
          <xdr:col>2</xdr:col>
          <xdr:colOff>292100</xdr:colOff>
          <xdr:row>78</xdr:row>
          <xdr:rowOff>406400</xdr:rowOff>
        </xdr:to>
        <xdr:sp macro="" textlink="">
          <xdr:nvSpPr>
            <xdr:cNvPr id="11395" name="Option Button 33a" hidden="1">
              <a:extLst>
                <a:ext uri="{63B3BB69-23CF-44E3-9099-C40C66FF867C}">
                  <a14:compatExt spid="_x0000_s11395"/>
                </a:ext>
                <a:ext uri="{FF2B5EF4-FFF2-40B4-BE49-F238E27FC236}">
                  <a16:creationId xmlns:a16="http://schemas.microsoft.com/office/drawing/2014/main" id="{00000000-0008-0000-0000-00008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78</xdr:row>
          <xdr:rowOff>152400</xdr:rowOff>
        </xdr:from>
        <xdr:to>
          <xdr:col>4</xdr:col>
          <xdr:colOff>292100</xdr:colOff>
          <xdr:row>78</xdr:row>
          <xdr:rowOff>406400</xdr:rowOff>
        </xdr:to>
        <xdr:sp macro="" textlink="">
          <xdr:nvSpPr>
            <xdr:cNvPr id="11396" name="Option Button 33b" hidden="1">
              <a:extLst>
                <a:ext uri="{63B3BB69-23CF-44E3-9099-C40C66FF867C}">
                  <a14:compatExt spid="_x0000_s11396"/>
                </a:ext>
                <a:ext uri="{FF2B5EF4-FFF2-40B4-BE49-F238E27FC236}">
                  <a16:creationId xmlns:a16="http://schemas.microsoft.com/office/drawing/2014/main" id="{00000000-0008-0000-0000-00008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1955800</xdr:colOff>
          <xdr:row>78</xdr:row>
          <xdr:rowOff>152400</xdr:rowOff>
        </xdr:from>
        <xdr:to>
          <xdr:col>6</xdr:col>
          <xdr:colOff>254000</xdr:colOff>
          <xdr:row>78</xdr:row>
          <xdr:rowOff>406400</xdr:rowOff>
        </xdr:to>
        <xdr:sp macro="" textlink="">
          <xdr:nvSpPr>
            <xdr:cNvPr id="11397" name="Option Button 33c" hidden="1">
              <a:extLst>
                <a:ext uri="{63B3BB69-23CF-44E3-9099-C40C66FF867C}">
                  <a14:compatExt spid="_x0000_s11397"/>
                </a:ext>
                <a:ext uri="{FF2B5EF4-FFF2-40B4-BE49-F238E27FC236}">
                  <a16:creationId xmlns:a16="http://schemas.microsoft.com/office/drawing/2014/main" id="{00000000-0008-0000-0000-00008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78</xdr:row>
          <xdr:rowOff>152400</xdr:rowOff>
        </xdr:from>
        <xdr:to>
          <xdr:col>8</xdr:col>
          <xdr:colOff>292100</xdr:colOff>
          <xdr:row>78</xdr:row>
          <xdr:rowOff>406400</xdr:rowOff>
        </xdr:to>
        <xdr:sp macro="" textlink="">
          <xdr:nvSpPr>
            <xdr:cNvPr id="11398" name="Option Button 33d" hidden="1">
              <a:extLst>
                <a:ext uri="{63B3BB69-23CF-44E3-9099-C40C66FF867C}">
                  <a14:compatExt spid="_x0000_s11398"/>
                </a:ext>
                <a:ext uri="{FF2B5EF4-FFF2-40B4-BE49-F238E27FC236}">
                  <a16:creationId xmlns:a16="http://schemas.microsoft.com/office/drawing/2014/main" id="{00000000-0008-0000-0000-000086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79</xdr:row>
          <xdr:rowOff>12700</xdr:rowOff>
        </xdr:from>
        <xdr:to>
          <xdr:col>2</xdr:col>
          <xdr:colOff>292100</xdr:colOff>
          <xdr:row>80</xdr:row>
          <xdr:rowOff>25400</xdr:rowOff>
        </xdr:to>
        <xdr:sp macro="" textlink="">
          <xdr:nvSpPr>
            <xdr:cNvPr id="11399" name="Option Button 33e" hidden="1">
              <a:extLst>
                <a:ext uri="{63B3BB69-23CF-44E3-9099-C40C66FF867C}">
                  <a14:compatExt spid="_x0000_s11399"/>
                </a:ext>
                <a:ext uri="{FF2B5EF4-FFF2-40B4-BE49-F238E27FC236}">
                  <a16:creationId xmlns:a16="http://schemas.microsoft.com/office/drawing/2014/main" id="{00000000-0008-0000-0000-00008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79</xdr:row>
          <xdr:rowOff>12700</xdr:rowOff>
        </xdr:from>
        <xdr:to>
          <xdr:col>4</xdr:col>
          <xdr:colOff>292100</xdr:colOff>
          <xdr:row>80</xdr:row>
          <xdr:rowOff>25400</xdr:rowOff>
        </xdr:to>
        <xdr:sp macro="" textlink="">
          <xdr:nvSpPr>
            <xdr:cNvPr id="11400" name="Option Button 33f" hidden="1">
              <a:extLst>
                <a:ext uri="{63B3BB69-23CF-44E3-9099-C40C66FF867C}">
                  <a14:compatExt spid="_x0000_s11400"/>
                </a:ext>
                <a:ext uri="{FF2B5EF4-FFF2-40B4-BE49-F238E27FC236}">
                  <a16:creationId xmlns:a16="http://schemas.microsoft.com/office/drawing/2014/main" id="{00000000-0008-0000-0000-00008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1955800</xdr:colOff>
          <xdr:row>79</xdr:row>
          <xdr:rowOff>12700</xdr:rowOff>
        </xdr:from>
        <xdr:to>
          <xdr:col>6</xdr:col>
          <xdr:colOff>254000</xdr:colOff>
          <xdr:row>80</xdr:row>
          <xdr:rowOff>25400</xdr:rowOff>
        </xdr:to>
        <xdr:sp macro="" textlink="">
          <xdr:nvSpPr>
            <xdr:cNvPr id="11401" name="Option Button 33g" hidden="1">
              <a:extLst>
                <a:ext uri="{63B3BB69-23CF-44E3-9099-C40C66FF867C}">
                  <a14:compatExt spid="_x0000_s11401"/>
                </a:ext>
                <a:ext uri="{FF2B5EF4-FFF2-40B4-BE49-F238E27FC236}">
                  <a16:creationId xmlns:a16="http://schemas.microsoft.com/office/drawing/2014/main" id="{00000000-0008-0000-0000-000089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2247900</xdr:colOff>
          <xdr:row>77</xdr:row>
          <xdr:rowOff>165100</xdr:rowOff>
        </xdr:from>
        <xdr:to>
          <xdr:col>9</xdr:col>
          <xdr:colOff>1308100</xdr:colOff>
          <xdr:row>80</xdr:row>
          <xdr:rowOff>127000</xdr:rowOff>
        </xdr:to>
        <xdr:sp macro="" textlink="">
          <xdr:nvSpPr>
            <xdr:cNvPr id="11402" name="Group Box 33" hidden="1">
              <a:extLst>
                <a:ext uri="{63B3BB69-23CF-44E3-9099-C40C66FF867C}">
                  <a14:compatExt spid="_x0000_s11402"/>
                </a:ext>
                <a:ext uri="{FF2B5EF4-FFF2-40B4-BE49-F238E27FC236}">
                  <a16:creationId xmlns:a16="http://schemas.microsoft.com/office/drawing/2014/main" id="{00000000-0008-0000-0000-00008A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167</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81</xdr:row>
          <xdr:rowOff>0</xdr:rowOff>
        </xdr:from>
        <xdr:to>
          <xdr:col>2</xdr:col>
          <xdr:colOff>304800</xdr:colOff>
          <xdr:row>82</xdr:row>
          <xdr:rowOff>25400</xdr:rowOff>
        </xdr:to>
        <xdr:sp macro="" textlink="">
          <xdr:nvSpPr>
            <xdr:cNvPr id="11403" name="Option Button 34a" hidden="1">
              <a:extLst>
                <a:ext uri="{63B3BB69-23CF-44E3-9099-C40C66FF867C}">
                  <a14:compatExt spid="_x0000_s11403"/>
                </a:ext>
                <a:ext uri="{FF2B5EF4-FFF2-40B4-BE49-F238E27FC236}">
                  <a16:creationId xmlns:a16="http://schemas.microsoft.com/office/drawing/2014/main" id="{00000000-0008-0000-0000-00008B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81</xdr:row>
          <xdr:rowOff>0</xdr:rowOff>
        </xdr:from>
        <xdr:to>
          <xdr:col>4</xdr:col>
          <xdr:colOff>292100</xdr:colOff>
          <xdr:row>82</xdr:row>
          <xdr:rowOff>25400</xdr:rowOff>
        </xdr:to>
        <xdr:sp macro="" textlink="">
          <xdr:nvSpPr>
            <xdr:cNvPr id="11404" name="Option Button 34b" hidden="1">
              <a:extLst>
                <a:ext uri="{63B3BB69-23CF-44E3-9099-C40C66FF867C}">
                  <a14:compatExt spid="_x0000_s11404"/>
                </a:ext>
                <a:ext uri="{FF2B5EF4-FFF2-40B4-BE49-F238E27FC236}">
                  <a16:creationId xmlns:a16="http://schemas.microsoft.com/office/drawing/2014/main" id="{00000000-0008-0000-0000-00008C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2260600</xdr:colOff>
          <xdr:row>80</xdr:row>
          <xdr:rowOff>152400</xdr:rowOff>
        </xdr:from>
        <xdr:to>
          <xdr:col>5</xdr:col>
          <xdr:colOff>1511300</xdr:colOff>
          <xdr:row>82</xdr:row>
          <xdr:rowOff>152400</xdr:rowOff>
        </xdr:to>
        <xdr:sp macro="" textlink="">
          <xdr:nvSpPr>
            <xdr:cNvPr id="11405" name="Group Box 34" hidden="1">
              <a:extLst>
                <a:ext uri="{63B3BB69-23CF-44E3-9099-C40C66FF867C}">
                  <a14:compatExt spid="_x0000_s11405"/>
                </a:ext>
                <a:ext uri="{FF2B5EF4-FFF2-40B4-BE49-F238E27FC236}">
                  <a16:creationId xmlns:a16="http://schemas.microsoft.com/office/drawing/2014/main" id="{00000000-0008-0000-0000-00008D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168</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83</xdr:row>
          <xdr:rowOff>0</xdr:rowOff>
        </xdr:from>
        <xdr:to>
          <xdr:col>2</xdr:col>
          <xdr:colOff>304800</xdr:colOff>
          <xdr:row>84</xdr:row>
          <xdr:rowOff>25400</xdr:rowOff>
        </xdr:to>
        <xdr:sp macro="" textlink="">
          <xdr:nvSpPr>
            <xdr:cNvPr id="11406" name="Option Button 35a" hidden="1">
              <a:extLst>
                <a:ext uri="{63B3BB69-23CF-44E3-9099-C40C66FF867C}">
                  <a14:compatExt spid="_x0000_s11406"/>
                </a:ext>
                <a:ext uri="{FF2B5EF4-FFF2-40B4-BE49-F238E27FC236}">
                  <a16:creationId xmlns:a16="http://schemas.microsoft.com/office/drawing/2014/main" id="{00000000-0008-0000-0000-00008E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83</xdr:row>
          <xdr:rowOff>0</xdr:rowOff>
        </xdr:from>
        <xdr:to>
          <xdr:col>4</xdr:col>
          <xdr:colOff>292100</xdr:colOff>
          <xdr:row>84</xdr:row>
          <xdr:rowOff>25400</xdr:rowOff>
        </xdr:to>
        <xdr:sp macro="" textlink="">
          <xdr:nvSpPr>
            <xdr:cNvPr id="11407" name="Option Button 35b" hidden="1">
              <a:extLst>
                <a:ext uri="{63B3BB69-23CF-44E3-9099-C40C66FF867C}">
                  <a14:compatExt spid="_x0000_s11407"/>
                </a:ext>
                <a:ext uri="{FF2B5EF4-FFF2-40B4-BE49-F238E27FC236}">
                  <a16:creationId xmlns:a16="http://schemas.microsoft.com/office/drawing/2014/main" id="{00000000-0008-0000-0000-00008F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2286000</xdr:colOff>
          <xdr:row>82</xdr:row>
          <xdr:rowOff>177800</xdr:rowOff>
        </xdr:from>
        <xdr:to>
          <xdr:col>5</xdr:col>
          <xdr:colOff>1587500</xdr:colOff>
          <xdr:row>84</xdr:row>
          <xdr:rowOff>139700</xdr:rowOff>
        </xdr:to>
        <xdr:sp macro="" textlink="">
          <xdr:nvSpPr>
            <xdr:cNvPr id="11408" name="Group Box 35" hidden="1">
              <a:extLst>
                <a:ext uri="{63B3BB69-23CF-44E3-9099-C40C66FF867C}">
                  <a14:compatExt spid="_x0000_s11408"/>
                </a:ext>
                <a:ext uri="{FF2B5EF4-FFF2-40B4-BE49-F238E27FC236}">
                  <a16:creationId xmlns:a16="http://schemas.microsoft.com/office/drawing/2014/main" id="{00000000-0008-0000-0000-000090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169</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85</xdr:row>
          <xdr:rowOff>0</xdr:rowOff>
        </xdr:from>
        <xdr:to>
          <xdr:col>2</xdr:col>
          <xdr:colOff>304800</xdr:colOff>
          <xdr:row>86</xdr:row>
          <xdr:rowOff>25400</xdr:rowOff>
        </xdr:to>
        <xdr:sp macro="" textlink="">
          <xdr:nvSpPr>
            <xdr:cNvPr id="11409" name="Option Button 36a" hidden="1">
              <a:extLst>
                <a:ext uri="{63B3BB69-23CF-44E3-9099-C40C66FF867C}">
                  <a14:compatExt spid="_x0000_s11409"/>
                </a:ext>
                <a:ext uri="{FF2B5EF4-FFF2-40B4-BE49-F238E27FC236}">
                  <a16:creationId xmlns:a16="http://schemas.microsoft.com/office/drawing/2014/main" id="{00000000-0008-0000-0000-00009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85</xdr:row>
          <xdr:rowOff>0</xdr:rowOff>
        </xdr:from>
        <xdr:to>
          <xdr:col>4</xdr:col>
          <xdr:colOff>292100</xdr:colOff>
          <xdr:row>86</xdr:row>
          <xdr:rowOff>25400</xdr:rowOff>
        </xdr:to>
        <xdr:sp macro="" textlink="">
          <xdr:nvSpPr>
            <xdr:cNvPr id="11410" name="Option Button 36b" hidden="1">
              <a:extLst>
                <a:ext uri="{63B3BB69-23CF-44E3-9099-C40C66FF867C}">
                  <a14:compatExt spid="_x0000_s11410"/>
                </a:ext>
                <a:ext uri="{FF2B5EF4-FFF2-40B4-BE49-F238E27FC236}">
                  <a16:creationId xmlns:a16="http://schemas.microsoft.com/office/drawing/2014/main" id="{00000000-0008-0000-0000-00009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2286000</xdr:colOff>
          <xdr:row>84</xdr:row>
          <xdr:rowOff>165100</xdr:rowOff>
        </xdr:from>
        <xdr:to>
          <xdr:col>5</xdr:col>
          <xdr:colOff>685800</xdr:colOff>
          <xdr:row>86</xdr:row>
          <xdr:rowOff>127000</xdr:rowOff>
        </xdr:to>
        <xdr:sp macro="" textlink="">
          <xdr:nvSpPr>
            <xdr:cNvPr id="11411" name="Group Box 36" hidden="1">
              <a:extLst>
                <a:ext uri="{63B3BB69-23CF-44E3-9099-C40C66FF867C}">
                  <a14:compatExt spid="_x0000_s11411"/>
                </a:ext>
                <a:ext uri="{FF2B5EF4-FFF2-40B4-BE49-F238E27FC236}">
                  <a16:creationId xmlns:a16="http://schemas.microsoft.com/office/drawing/2014/main" id="{00000000-0008-0000-0000-000093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170</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87</xdr:row>
          <xdr:rowOff>12700</xdr:rowOff>
        </xdr:from>
        <xdr:to>
          <xdr:col>2</xdr:col>
          <xdr:colOff>304800</xdr:colOff>
          <xdr:row>88</xdr:row>
          <xdr:rowOff>38100</xdr:rowOff>
        </xdr:to>
        <xdr:sp macro="" textlink="">
          <xdr:nvSpPr>
            <xdr:cNvPr id="11412" name="Option Button 37a" hidden="1">
              <a:extLst>
                <a:ext uri="{63B3BB69-23CF-44E3-9099-C40C66FF867C}">
                  <a14:compatExt spid="_x0000_s11412"/>
                </a:ext>
                <a:ext uri="{FF2B5EF4-FFF2-40B4-BE49-F238E27FC236}">
                  <a16:creationId xmlns:a16="http://schemas.microsoft.com/office/drawing/2014/main" id="{00000000-0008-0000-0000-00009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87</xdr:row>
          <xdr:rowOff>12700</xdr:rowOff>
        </xdr:from>
        <xdr:to>
          <xdr:col>4</xdr:col>
          <xdr:colOff>292100</xdr:colOff>
          <xdr:row>88</xdr:row>
          <xdr:rowOff>38100</xdr:rowOff>
        </xdr:to>
        <xdr:sp macro="" textlink="">
          <xdr:nvSpPr>
            <xdr:cNvPr id="11413" name="Option Button 37b" hidden="1">
              <a:extLst>
                <a:ext uri="{63B3BB69-23CF-44E3-9099-C40C66FF867C}">
                  <a14:compatExt spid="_x0000_s11413"/>
                </a:ext>
                <a:ext uri="{FF2B5EF4-FFF2-40B4-BE49-F238E27FC236}">
                  <a16:creationId xmlns:a16="http://schemas.microsoft.com/office/drawing/2014/main" id="{00000000-0008-0000-0000-00009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2298700</xdr:colOff>
          <xdr:row>86</xdr:row>
          <xdr:rowOff>165100</xdr:rowOff>
        </xdr:from>
        <xdr:to>
          <xdr:col>5</xdr:col>
          <xdr:colOff>990600</xdr:colOff>
          <xdr:row>88</xdr:row>
          <xdr:rowOff>139700</xdr:rowOff>
        </xdr:to>
        <xdr:sp macro="" textlink="">
          <xdr:nvSpPr>
            <xdr:cNvPr id="11414" name="Group Box 37" hidden="1">
              <a:extLst>
                <a:ext uri="{63B3BB69-23CF-44E3-9099-C40C66FF867C}">
                  <a14:compatExt spid="_x0000_s11414"/>
                </a:ext>
                <a:ext uri="{FF2B5EF4-FFF2-40B4-BE49-F238E27FC236}">
                  <a16:creationId xmlns:a16="http://schemas.microsoft.com/office/drawing/2014/main" id="{00000000-0008-0000-0000-000096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171</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89</xdr:row>
          <xdr:rowOff>12700</xdr:rowOff>
        </xdr:from>
        <xdr:to>
          <xdr:col>2</xdr:col>
          <xdr:colOff>304800</xdr:colOff>
          <xdr:row>90</xdr:row>
          <xdr:rowOff>38100</xdr:rowOff>
        </xdr:to>
        <xdr:sp macro="" textlink="">
          <xdr:nvSpPr>
            <xdr:cNvPr id="11415" name="Option Button 38a" hidden="1">
              <a:extLst>
                <a:ext uri="{63B3BB69-23CF-44E3-9099-C40C66FF867C}">
                  <a14:compatExt spid="_x0000_s11415"/>
                </a:ext>
                <a:ext uri="{FF2B5EF4-FFF2-40B4-BE49-F238E27FC236}">
                  <a16:creationId xmlns:a16="http://schemas.microsoft.com/office/drawing/2014/main" id="{00000000-0008-0000-0000-00009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89</xdr:row>
          <xdr:rowOff>12700</xdr:rowOff>
        </xdr:from>
        <xdr:to>
          <xdr:col>4</xdr:col>
          <xdr:colOff>292100</xdr:colOff>
          <xdr:row>90</xdr:row>
          <xdr:rowOff>38100</xdr:rowOff>
        </xdr:to>
        <xdr:sp macro="" textlink="">
          <xdr:nvSpPr>
            <xdr:cNvPr id="11416" name="Option Button 38b" hidden="1">
              <a:extLst>
                <a:ext uri="{63B3BB69-23CF-44E3-9099-C40C66FF867C}">
                  <a14:compatExt spid="_x0000_s11416"/>
                </a:ext>
                <a:ext uri="{FF2B5EF4-FFF2-40B4-BE49-F238E27FC236}">
                  <a16:creationId xmlns:a16="http://schemas.microsoft.com/office/drawing/2014/main" id="{00000000-0008-0000-0000-00009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2298700</xdr:colOff>
          <xdr:row>88</xdr:row>
          <xdr:rowOff>165100</xdr:rowOff>
        </xdr:from>
        <xdr:to>
          <xdr:col>5</xdr:col>
          <xdr:colOff>990600</xdr:colOff>
          <xdr:row>90</xdr:row>
          <xdr:rowOff>139700</xdr:rowOff>
        </xdr:to>
        <xdr:sp macro="" textlink="">
          <xdr:nvSpPr>
            <xdr:cNvPr id="11417" name="Group Box 38" hidden="1">
              <a:extLst>
                <a:ext uri="{63B3BB69-23CF-44E3-9099-C40C66FF867C}">
                  <a14:compatExt spid="_x0000_s11417"/>
                </a:ext>
                <a:ext uri="{FF2B5EF4-FFF2-40B4-BE49-F238E27FC236}">
                  <a16:creationId xmlns:a16="http://schemas.microsoft.com/office/drawing/2014/main" id="{00000000-0008-0000-0000-000099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171</a:t>
              </a:r>
              <a:endParaRPr lang="ja-JP" altLang="en-US" sz="1300" b="0" i="0" u="none" strike="noStrike" baseline="0">
                <a:solidFill>
                  <a:srgbClr val="000000"/>
                </a:solidFill>
                <a:latin typeface="Lucida Grande"/>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91</xdr:row>
          <xdr:rowOff>12700</xdr:rowOff>
        </xdr:from>
        <xdr:to>
          <xdr:col>2</xdr:col>
          <xdr:colOff>304800</xdr:colOff>
          <xdr:row>92</xdr:row>
          <xdr:rowOff>38100</xdr:rowOff>
        </xdr:to>
        <xdr:sp macro="" textlink="">
          <xdr:nvSpPr>
            <xdr:cNvPr id="11418" name="Option Button 39a" hidden="1">
              <a:extLst>
                <a:ext uri="{63B3BB69-23CF-44E3-9099-C40C66FF867C}">
                  <a14:compatExt spid="_x0000_s11418"/>
                </a:ext>
                <a:ext uri="{FF2B5EF4-FFF2-40B4-BE49-F238E27FC236}">
                  <a16:creationId xmlns:a16="http://schemas.microsoft.com/office/drawing/2014/main" id="{00000000-0008-0000-0000-00009A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91</xdr:row>
          <xdr:rowOff>12700</xdr:rowOff>
        </xdr:from>
        <xdr:to>
          <xdr:col>4</xdr:col>
          <xdr:colOff>292100</xdr:colOff>
          <xdr:row>92</xdr:row>
          <xdr:rowOff>38100</xdr:rowOff>
        </xdr:to>
        <xdr:sp macro="" textlink="">
          <xdr:nvSpPr>
            <xdr:cNvPr id="11419" name="Option Button 39b" hidden="1">
              <a:extLst>
                <a:ext uri="{63B3BB69-23CF-44E3-9099-C40C66FF867C}">
                  <a14:compatExt spid="_x0000_s11419"/>
                </a:ext>
                <a:ext uri="{FF2B5EF4-FFF2-40B4-BE49-F238E27FC236}">
                  <a16:creationId xmlns:a16="http://schemas.microsoft.com/office/drawing/2014/main" id="{00000000-0008-0000-0000-00009B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2298700</xdr:colOff>
          <xdr:row>90</xdr:row>
          <xdr:rowOff>165100</xdr:rowOff>
        </xdr:from>
        <xdr:to>
          <xdr:col>5</xdr:col>
          <xdr:colOff>990600</xdr:colOff>
          <xdr:row>92</xdr:row>
          <xdr:rowOff>139700</xdr:rowOff>
        </xdr:to>
        <xdr:sp macro="" textlink="">
          <xdr:nvSpPr>
            <xdr:cNvPr id="11420" name="Group Box 39" hidden="1">
              <a:extLst>
                <a:ext uri="{63B3BB69-23CF-44E3-9099-C40C66FF867C}">
                  <a14:compatExt spid="_x0000_s11420"/>
                </a:ext>
                <a:ext uri="{FF2B5EF4-FFF2-40B4-BE49-F238E27FC236}">
                  <a16:creationId xmlns:a16="http://schemas.microsoft.com/office/drawing/2014/main" id="{00000000-0008-0000-0000-00009C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64008" rIns="0" bIns="0" anchor="t" upright="1"/>
            <a:lstStyle/>
            <a:p>
              <a:pPr algn="l" rtl="0">
                <a:defRPr sz="1000"/>
              </a:pPr>
              <a:r>
                <a:rPr lang="ja-JP" altLang="en-US" sz="1300" b="0" i="0" u="none" strike="noStrike" baseline="0">
                  <a:solidFill>
                    <a:srgbClr val="000000"/>
                  </a:solidFill>
                  <a:latin typeface="游ゴシック"/>
                  <a:ea typeface="游ゴシック"/>
                </a:rPr>
                <a:t>グループ</a:t>
              </a:r>
              <a:r>
                <a:rPr lang="ja-JP" altLang="en-US" sz="1300" b="0" i="0" u="none" strike="noStrike" baseline="0">
                  <a:solidFill>
                    <a:srgbClr val="000000"/>
                  </a:solidFill>
                  <a:latin typeface="Lucida Grande"/>
                  <a:ea typeface="游ゴシック"/>
                </a:rPr>
                <a:t> 171</a:t>
              </a:r>
              <a:endParaRPr lang="ja-JP" altLang="en-US" sz="1300" b="0" i="0" u="none" strike="noStrike" baseline="0">
                <a:solidFill>
                  <a:srgbClr val="000000"/>
                </a:solidFill>
                <a:latin typeface="Lucida Grande"/>
              </a:endParaRP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4.xml"/><Relationship Id="rId117" Type="http://schemas.openxmlformats.org/officeDocument/2006/relationships/ctrlProp" Target="../ctrlProps/ctrlProp115.xml"/><Relationship Id="rId21" Type="http://schemas.openxmlformats.org/officeDocument/2006/relationships/ctrlProp" Target="../ctrlProps/ctrlProp19.xml"/><Relationship Id="rId42" Type="http://schemas.openxmlformats.org/officeDocument/2006/relationships/ctrlProp" Target="../ctrlProps/ctrlProp40.xml"/><Relationship Id="rId47" Type="http://schemas.openxmlformats.org/officeDocument/2006/relationships/ctrlProp" Target="../ctrlProps/ctrlProp45.xml"/><Relationship Id="rId63" Type="http://schemas.openxmlformats.org/officeDocument/2006/relationships/ctrlProp" Target="../ctrlProps/ctrlProp61.xml"/><Relationship Id="rId68" Type="http://schemas.openxmlformats.org/officeDocument/2006/relationships/ctrlProp" Target="../ctrlProps/ctrlProp66.xml"/><Relationship Id="rId84" Type="http://schemas.openxmlformats.org/officeDocument/2006/relationships/ctrlProp" Target="../ctrlProps/ctrlProp82.xml"/><Relationship Id="rId89" Type="http://schemas.openxmlformats.org/officeDocument/2006/relationships/ctrlProp" Target="../ctrlProps/ctrlProp87.xml"/><Relationship Id="rId112" Type="http://schemas.openxmlformats.org/officeDocument/2006/relationships/ctrlProp" Target="../ctrlProps/ctrlProp110.xml"/><Relationship Id="rId133" Type="http://schemas.openxmlformats.org/officeDocument/2006/relationships/ctrlProp" Target="../ctrlProps/ctrlProp131.xml"/><Relationship Id="rId138" Type="http://schemas.openxmlformats.org/officeDocument/2006/relationships/ctrlProp" Target="../ctrlProps/ctrlProp136.xml"/><Relationship Id="rId154" Type="http://schemas.openxmlformats.org/officeDocument/2006/relationships/ctrlProp" Target="../ctrlProps/ctrlProp152.xml"/><Relationship Id="rId16" Type="http://schemas.openxmlformats.org/officeDocument/2006/relationships/ctrlProp" Target="../ctrlProps/ctrlProp14.xml"/><Relationship Id="rId107" Type="http://schemas.openxmlformats.org/officeDocument/2006/relationships/ctrlProp" Target="../ctrlProps/ctrlProp105.xml"/><Relationship Id="rId11" Type="http://schemas.openxmlformats.org/officeDocument/2006/relationships/ctrlProp" Target="../ctrlProps/ctrlProp9.xml"/><Relationship Id="rId32" Type="http://schemas.openxmlformats.org/officeDocument/2006/relationships/ctrlProp" Target="../ctrlProps/ctrlProp30.xml"/><Relationship Id="rId37" Type="http://schemas.openxmlformats.org/officeDocument/2006/relationships/ctrlProp" Target="../ctrlProps/ctrlProp35.xml"/><Relationship Id="rId53" Type="http://schemas.openxmlformats.org/officeDocument/2006/relationships/ctrlProp" Target="../ctrlProps/ctrlProp51.xml"/><Relationship Id="rId58" Type="http://schemas.openxmlformats.org/officeDocument/2006/relationships/ctrlProp" Target="../ctrlProps/ctrlProp56.xml"/><Relationship Id="rId74" Type="http://schemas.openxmlformats.org/officeDocument/2006/relationships/ctrlProp" Target="../ctrlProps/ctrlProp72.xml"/><Relationship Id="rId79" Type="http://schemas.openxmlformats.org/officeDocument/2006/relationships/ctrlProp" Target="../ctrlProps/ctrlProp77.xml"/><Relationship Id="rId102" Type="http://schemas.openxmlformats.org/officeDocument/2006/relationships/ctrlProp" Target="../ctrlProps/ctrlProp100.xml"/><Relationship Id="rId123" Type="http://schemas.openxmlformats.org/officeDocument/2006/relationships/ctrlProp" Target="../ctrlProps/ctrlProp121.xml"/><Relationship Id="rId128" Type="http://schemas.openxmlformats.org/officeDocument/2006/relationships/ctrlProp" Target="../ctrlProps/ctrlProp126.xml"/><Relationship Id="rId144" Type="http://schemas.openxmlformats.org/officeDocument/2006/relationships/ctrlProp" Target="../ctrlProps/ctrlProp142.xml"/><Relationship Id="rId149" Type="http://schemas.openxmlformats.org/officeDocument/2006/relationships/ctrlProp" Target="../ctrlProps/ctrlProp147.xml"/><Relationship Id="rId5" Type="http://schemas.openxmlformats.org/officeDocument/2006/relationships/ctrlProp" Target="../ctrlProps/ctrlProp3.xml"/><Relationship Id="rId90" Type="http://schemas.openxmlformats.org/officeDocument/2006/relationships/ctrlProp" Target="../ctrlProps/ctrlProp88.xml"/><Relationship Id="rId95" Type="http://schemas.openxmlformats.org/officeDocument/2006/relationships/ctrlProp" Target="../ctrlProps/ctrlProp93.xml"/><Relationship Id="rId22" Type="http://schemas.openxmlformats.org/officeDocument/2006/relationships/ctrlProp" Target="../ctrlProps/ctrlProp20.xml"/><Relationship Id="rId27" Type="http://schemas.openxmlformats.org/officeDocument/2006/relationships/ctrlProp" Target="../ctrlProps/ctrlProp25.xml"/><Relationship Id="rId43" Type="http://schemas.openxmlformats.org/officeDocument/2006/relationships/ctrlProp" Target="../ctrlProps/ctrlProp41.xml"/><Relationship Id="rId48" Type="http://schemas.openxmlformats.org/officeDocument/2006/relationships/ctrlProp" Target="../ctrlProps/ctrlProp46.xml"/><Relationship Id="rId64" Type="http://schemas.openxmlformats.org/officeDocument/2006/relationships/ctrlProp" Target="../ctrlProps/ctrlProp62.xml"/><Relationship Id="rId69" Type="http://schemas.openxmlformats.org/officeDocument/2006/relationships/ctrlProp" Target="../ctrlProps/ctrlProp67.xml"/><Relationship Id="rId113" Type="http://schemas.openxmlformats.org/officeDocument/2006/relationships/ctrlProp" Target="../ctrlProps/ctrlProp111.xml"/><Relationship Id="rId118" Type="http://schemas.openxmlformats.org/officeDocument/2006/relationships/ctrlProp" Target="../ctrlProps/ctrlProp116.xml"/><Relationship Id="rId134" Type="http://schemas.openxmlformats.org/officeDocument/2006/relationships/ctrlProp" Target="../ctrlProps/ctrlProp132.xml"/><Relationship Id="rId139" Type="http://schemas.openxmlformats.org/officeDocument/2006/relationships/ctrlProp" Target="../ctrlProps/ctrlProp137.xml"/><Relationship Id="rId80" Type="http://schemas.openxmlformats.org/officeDocument/2006/relationships/ctrlProp" Target="../ctrlProps/ctrlProp78.xml"/><Relationship Id="rId85" Type="http://schemas.openxmlformats.org/officeDocument/2006/relationships/ctrlProp" Target="../ctrlProps/ctrlProp83.xml"/><Relationship Id="rId150" Type="http://schemas.openxmlformats.org/officeDocument/2006/relationships/ctrlProp" Target="../ctrlProps/ctrlProp148.xml"/><Relationship Id="rId155" Type="http://schemas.openxmlformats.org/officeDocument/2006/relationships/ctrlProp" Target="../ctrlProps/ctrlProp153.xml"/><Relationship Id="rId12" Type="http://schemas.openxmlformats.org/officeDocument/2006/relationships/ctrlProp" Target="../ctrlProps/ctrlProp10.xml"/><Relationship Id="rId17" Type="http://schemas.openxmlformats.org/officeDocument/2006/relationships/ctrlProp" Target="../ctrlProps/ctrlProp15.xml"/><Relationship Id="rId33" Type="http://schemas.openxmlformats.org/officeDocument/2006/relationships/ctrlProp" Target="../ctrlProps/ctrlProp31.xml"/><Relationship Id="rId38" Type="http://schemas.openxmlformats.org/officeDocument/2006/relationships/ctrlProp" Target="../ctrlProps/ctrlProp36.xml"/><Relationship Id="rId59" Type="http://schemas.openxmlformats.org/officeDocument/2006/relationships/ctrlProp" Target="../ctrlProps/ctrlProp57.xml"/><Relationship Id="rId103" Type="http://schemas.openxmlformats.org/officeDocument/2006/relationships/ctrlProp" Target="../ctrlProps/ctrlProp101.xml"/><Relationship Id="rId108" Type="http://schemas.openxmlformats.org/officeDocument/2006/relationships/ctrlProp" Target="../ctrlProps/ctrlProp106.xml"/><Relationship Id="rId124" Type="http://schemas.openxmlformats.org/officeDocument/2006/relationships/ctrlProp" Target="../ctrlProps/ctrlProp122.xml"/><Relationship Id="rId129" Type="http://schemas.openxmlformats.org/officeDocument/2006/relationships/ctrlProp" Target="../ctrlProps/ctrlProp127.xml"/><Relationship Id="rId20" Type="http://schemas.openxmlformats.org/officeDocument/2006/relationships/ctrlProp" Target="../ctrlProps/ctrlProp18.xml"/><Relationship Id="rId41" Type="http://schemas.openxmlformats.org/officeDocument/2006/relationships/ctrlProp" Target="../ctrlProps/ctrlProp39.xml"/><Relationship Id="rId54" Type="http://schemas.openxmlformats.org/officeDocument/2006/relationships/ctrlProp" Target="../ctrlProps/ctrlProp52.xml"/><Relationship Id="rId62" Type="http://schemas.openxmlformats.org/officeDocument/2006/relationships/ctrlProp" Target="../ctrlProps/ctrlProp60.xml"/><Relationship Id="rId70" Type="http://schemas.openxmlformats.org/officeDocument/2006/relationships/ctrlProp" Target="../ctrlProps/ctrlProp68.xml"/><Relationship Id="rId75" Type="http://schemas.openxmlformats.org/officeDocument/2006/relationships/ctrlProp" Target="../ctrlProps/ctrlProp73.xml"/><Relationship Id="rId83" Type="http://schemas.openxmlformats.org/officeDocument/2006/relationships/ctrlProp" Target="../ctrlProps/ctrlProp81.xml"/><Relationship Id="rId88" Type="http://schemas.openxmlformats.org/officeDocument/2006/relationships/ctrlProp" Target="../ctrlProps/ctrlProp86.xml"/><Relationship Id="rId91" Type="http://schemas.openxmlformats.org/officeDocument/2006/relationships/ctrlProp" Target="../ctrlProps/ctrlProp89.xml"/><Relationship Id="rId96" Type="http://schemas.openxmlformats.org/officeDocument/2006/relationships/ctrlProp" Target="../ctrlProps/ctrlProp94.xml"/><Relationship Id="rId111" Type="http://schemas.openxmlformats.org/officeDocument/2006/relationships/ctrlProp" Target="../ctrlProps/ctrlProp109.xml"/><Relationship Id="rId132" Type="http://schemas.openxmlformats.org/officeDocument/2006/relationships/ctrlProp" Target="../ctrlProps/ctrlProp130.xml"/><Relationship Id="rId140" Type="http://schemas.openxmlformats.org/officeDocument/2006/relationships/ctrlProp" Target="../ctrlProps/ctrlProp138.xml"/><Relationship Id="rId145" Type="http://schemas.openxmlformats.org/officeDocument/2006/relationships/ctrlProp" Target="../ctrlProps/ctrlProp143.xml"/><Relationship Id="rId153" Type="http://schemas.openxmlformats.org/officeDocument/2006/relationships/ctrlProp" Target="../ctrlProps/ctrlProp151.xml"/><Relationship Id="rId1" Type="http://schemas.openxmlformats.org/officeDocument/2006/relationships/drawing" Target="../drawings/drawing1.xml"/><Relationship Id="rId6" Type="http://schemas.openxmlformats.org/officeDocument/2006/relationships/ctrlProp" Target="../ctrlProps/ctrlProp4.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36" Type="http://schemas.openxmlformats.org/officeDocument/2006/relationships/ctrlProp" Target="../ctrlProps/ctrlProp34.xml"/><Relationship Id="rId49" Type="http://schemas.openxmlformats.org/officeDocument/2006/relationships/ctrlProp" Target="../ctrlProps/ctrlProp47.xml"/><Relationship Id="rId57" Type="http://schemas.openxmlformats.org/officeDocument/2006/relationships/ctrlProp" Target="../ctrlProps/ctrlProp55.xml"/><Relationship Id="rId106" Type="http://schemas.openxmlformats.org/officeDocument/2006/relationships/ctrlProp" Target="../ctrlProps/ctrlProp104.xml"/><Relationship Id="rId114" Type="http://schemas.openxmlformats.org/officeDocument/2006/relationships/ctrlProp" Target="../ctrlProps/ctrlProp112.xml"/><Relationship Id="rId119" Type="http://schemas.openxmlformats.org/officeDocument/2006/relationships/ctrlProp" Target="../ctrlProps/ctrlProp117.xml"/><Relationship Id="rId127" Type="http://schemas.openxmlformats.org/officeDocument/2006/relationships/ctrlProp" Target="../ctrlProps/ctrlProp125.xml"/><Relationship Id="rId10" Type="http://schemas.openxmlformats.org/officeDocument/2006/relationships/ctrlProp" Target="../ctrlProps/ctrlProp8.xml"/><Relationship Id="rId31" Type="http://schemas.openxmlformats.org/officeDocument/2006/relationships/ctrlProp" Target="../ctrlProps/ctrlProp29.xml"/><Relationship Id="rId44" Type="http://schemas.openxmlformats.org/officeDocument/2006/relationships/ctrlProp" Target="../ctrlProps/ctrlProp42.xml"/><Relationship Id="rId52" Type="http://schemas.openxmlformats.org/officeDocument/2006/relationships/ctrlProp" Target="../ctrlProps/ctrlProp50.xml"/><Relationship Id="rId60" Type="http://schemas.openxmlformats.org/officeDocument/2006/relationships/ctrlProp" Target="../ctrlProps/ctrlProp58.xml"/><Relationship Id="rId65" Type="http://schemas.openxmlformats.org/officeDocument/2006/relationships/ctrlProp" Target="../ctrlProps/ctrlProp63.xml"/><Relationship Id="rId73" Type="http://schemas.openxmlformats.org/officeDocument/2006/relationships/ctrlProp" Target="../ctrlProps/ctrlProp71.xml"/><Relationship Id="rId78" Type="http://schemas.openxmlformats.org/officeDocument/2006/relationships/ctrlProp" Target="../ctrlProps/ctrlProp76.xml"/><Relationship Id="rId81" Type="http://schemas.openxmlformats.org/officeDocument/2006/relationships/ctrlProp" Target="../ctrlProps/ctrlProp79.xml"/><Relationship Id="rId86" Type="http://schemas.openxmlformats.org/officeDocument/2006/relationships/ctrlProp" Target="../ctrlProps/ctrlProp84.xml"/><Relationship Id="rId94" Type="http://schemas.openxmlformats.org/officeDocument/2006/relationships/ctrlProp" Target="../ctrlProps/ctrlProp92.xml"/><Relationship Id="rId99" Type="http://schemas.openxmlformats.org/officeDocument/2006/relationships/ctrlProp" Target="../ctrlProps/ctrlProp97.xml"/><Relationship Id="rId101" Type="http://schemas.openxmlformats.org/officeDocument/2006/relationships/ctrlProp" Target="../ctrlProps/ctrlProp99.xml"/><Relationship Id="rId122" Type="http://schemas.openxmlformats.org/officeDocument/2006/relationships/ctrlProp" Target="../ctrlProps/ctrlProp120.xml"/><Relationship Id="rId130" Type="http://schemas.openxmlformats.org/officeDocument/2006/relationships/ctrlProp" Target="../ctrlProps/ctrlProp128.xml"/><Relationship Id="rId135" Type="http://schemas.openxmlformats.org/officeDocument/2006/relationships/ctrlProp" Target="../ctrlProps/ctrlProp133.xml"/><Relationship Id="rId143" Type="http://schemas.openxmlformats.org/officeDocument/2006/relationships/ctrlProp" Target="../ctrlProps/ctrlProp141.xml"/><Relationship Id="rId148" Type="http://schemas.openxmlformats.org/officeDocument/2006/relationships/ctrlProp" Target="../ctrlProps/ctrlProp146.xml"/><Relationship Id="rId151" Type="http://schemas.openxmlformats.org/officeDocument/2006/relationships/ctrlProp" Target="../ctrlProps/ctrlProp149.xml"/><Relationship Id="rId156" Type="http://schemas.openxmlformats.org/officeDocument/2006/relationships/ctrlProp" Target="../ctrlProps/ctrlProp154.xml"/><Relationship Id="rId4" Type="http://schemas.openxmlformats.org/officeDocument/2006/relationships/ctrlProp" Target="../ctrlProps/ctrlProp2.xml"/><Relationship Id="rId9" Type="http://schemas.openxmlformats.org/officeDocument/2006/relationships/ctrlProp" Target="../ctrlProps/ctrlProp7.xml"/><Relationship Id="rId13" Type="http://schemas.openxmlformats.org/officeDocument/2006/relationships/ctrlProp" Target="../ctrlProps/ctrlProp11.xml"/><Relationship Id="rId18" Type="http://schemas.openxmlformats.org/officeDocument/2006/relationships/ctrlProp" Target="../ctrlProps/ctrlProp16.xml"/><Relationship Id="rId39" Type="http://schemas.openxmlformats.org/officeDocument/2006/relationships/ctrlProp" Target="../ctrlProps/ctrlProp37.xml"/><Relationship Id="rId109" Type="http://schemas.openxmlformats.org/officeDocument/2006/relationships/ctrlProp" Target="../ctrlProps/ctrlProp107.xml"/><Relationship Id="rId34" Type="http://schemas.openxmlformats.org/officeDocument/2006/relationships/ctrlProp" Target="../ctrlProps/ctrlProp32.xml"/><Relationship Id="rId50" Type="http://schemas.openxmlformats.org/officeDocument/2006/relationships/ctrlProp" Target="../ctrlProps/ctrlProp48.xml"/><Relationship Id="rId55" Type="http://schemas.openxmlformats.org/officeDocument/2006/relationships/ctrlProp" Target="../ctrlProps/ctrlProp53.xml"/><Relationship Id="rId76" Type="http://schemas.openxmlformats.org/officeDocument/2006/relationships/ctrlProp" Target="../ctrlProps/ctrlProp74.xml"/><Relationship Id="rId97" Type="http://schemas.openxmlformats.org/officeDocument/2006/relationships/ctrlProp" Target="../ctrlProps/ctrlProp95.xml"/><Relationship Id="rId104" Type="http://schemas.openxmlformats.org/officeDocument/2006/relationships/ctrlProp" Target="../ctrlProps/ctrlProp102.xml"/><Relationship Id="rId120" Type="http://schemas.openxmlformats.org/officeDocument/2006/relationships/ctrlProp" Target="../ctrlProps/ctrlProp118.xml"/><Relationship Id="rId125" Type="http://schemas.openxmlformats.org/officeDocument/2006/relationships/ctrlProp" Target="../ctrlProps/ctrlProp123.xml"/><Relationship Id="rId141" Type="http://schemas.openxmlformats.org/officeDocument/2006/relationships/ctrlProp" Target="../ctrlProps/ctrlProp139.xml"/><Relationship Id="rId146" Type="http://schemas.openxmlformats.org/officeDocument/2006/relationships/ctrlProp" Target="../ctrlProps/ctrlProp144.xml"/><Relationship Id="rId7" Type="http://schemas.openxmlformats.org/officeDocument/2006/relationships/ctrlProp" Target="../ctrlProps/ctrlProp5.xml"/><Relationship Id="rId71" Type="http://schemas.openxmlformats.org/officeDocument/2006/relationships/ctrlProp" Target="../ctrlProps/ctrlProp69.xml"/><Relationship Id="rId92" Type="http://schemas.openxmlformats.org/officeDocument/2006/relationships/ctrlProp" Target="../ctrlProps/ctrlProp90.xml"/><Relationship Id="rId2" Type="http://schemas.openxmlformats.org/officeDocument/2006/relationships/vmlDrawing" Target="../drawings/vmlDrawing1.vml"/><Relationship Id="rId29" Type="http://schemas.openxmlformats.org/officeDocument/2006/relationships/ctrlProp" Target="../ctrlProps/ctrlProp27.xml"/><Relationship Id="rId24" Type="http://schemas.openxmlformats.org/officeDocument/2006/relationships/ctrlProp" Target="../ctrlProps/ctrlProp22.xml"/><Relationship Id="rId40" Type="http://schemas.openxmlformats.org/officeDocument/2006/relationships/ctrlProp" Target="../ctrlProps/ctrlProp38.xml"/><Relationship Id="rId45" Type="http://schemas.openxmlformats.org/officeDocument/2006/relationships/ctrlProp" Target="../ctrlProps/ctrlProp43.xml"/><Relationship Id="rId66" Type="http://schemas.openxmlformats.org/officeDocument/2006/relationships/ctrlProp" Target="../ctrlProps/ctrlProp64.xml"/><Relationship Id="rId87" Type="http://schemas.openxmlformats.org/officeDocument/2006/relationships/ctrlProp" Target="../ctrlProps/ctrlProp85.xml"/><Relationship Id="rId110" Type="http://schemas.openxmlformats.org/officeDocument/2006/relationships/ctrlProp" Target="../ctrlProps/ctrlProp108.xml"/><Relationship Id="rId115" Type="http://schemas.openxmlformats.org/officeDocument/2006/relationships/ctrlProp" Target="../ctrlProps/ctrlProp113.xml"/><Relationship Id="rId131" Type="http://schemas.openxmlformats.org/officeDocument/2006/relationships/ctrlProp" Target="../ctrlProps/ctrlProp129.xml"/><Relationship Id="rId136" Type="http://schemas.openxmlformats.org/officeDocument/2006/relationships/ctrlProp" Target="../ctrlProps/ctrlProp134.xml"/><Relationship Id="rId157" Type="http://schemas.openxmlformats.org/officeDocument/2006/relationships/ctrlProp" Target="../ctrlProps/ctrlProp155.xml"/><Relationship Id="rId61" Type="http://schemas.openxmlformats.org/officeDocument/2006/relationships/ctrlProp" Target="../ctrlProps/ctrlProp59.xml"/><Relationship Id="rId82" Type="http://schemas.openxmlformats.org/officeDocument/2006/relationships/ctrlProp" Target="../ctrlProps/ctrlProp80.xml"/><Relationship Id="rId152" Type="http://schemas.openxmlformats.org/officeDocument/2006/relationships/ctrlProp" Target="../ctrlProps/ctrlProp150.xml"/><Relationship Id="rId19" Type="http://schemas.openxmlformats.org/officeDocument/2006/relationships/ctrlProp" Target="../ctrlProps/ctrlProp17.xml"/><Relationship Id="rId14" Type="http://schemas.openxmlformats.org/officeDocument/2006/relationships/ctrlProp" Target="../ctrlProps/ctrlProp12.xml"/><Relationship Id="rId30" Type="http://schemas.openxmlformats.org/officeDocument/2006/relationships/ctrlProp" Target="../ctrlProps/ctrlProp28.xml"/><Relationship Id="rId35" Type="http://schemas.openxmlformats.org/officeDocument/2006/relationships/ctrlProp" Target="../ctrlProps/ctrlProp33.xml"/><Relationship Id="rId56" Type="http://schemas.openxmlformats.org/officeDocument/2006/relationships/ctrlProp" Target="../ctrlProps/ctrlProp54.xml"/><Relationship Id="rId77" Type="http://schemas.openxmlformats.org/officeDocument/2006/relationships/ctrlProp" Target="../ctrlProps/ctrlProp75.xml"/><Relationship Id="rId100" Type="http://schemas.openxmlformats.org/officeDocument/2006/relationships/ctrlProp" Target="../ctrlProps/ctrlProp98.xml"/><Relationship Id="rId105" Type="http://schemas.openxmlformats.org/officeDocument/2006/relationships/ctrlProp" Target="../ctrlProps/ctrlProp103.xml"/><Relationship Id="rId126" Type="http://schemas.openxmlformats.org/officeDocument/2006/relationships/ctrlProp" Target="../ctrlProps/ctrlProp124.xml"/><Relationship Id="rId147" Type="http://schemas.openxmlformats.org/officeDocument/2006/relationships/ctrlProp" Target="../ctrlProps/ctrlProp145.xml"/><Relationship Id="rId8" Type="http://schemas.openxmlformats.org/officeDocument/2006/relationships/ctrlProp" Target="../ctrlProps/ctrlProp6.xml"/><Relationship Id="rId51" Type="http://schemas.openxmlformats.org/officeDocument/2006/relationships/ctrlProp" Target="../ctrlProps/ctrlProp49.xml"/><Relationship Id="rId72" Type="http://schemas.openxmlformats.org/officeDocument/2006/relationships/ctrlProp" Target="../ctrlProps/ctrlProp70.xml"/><Relationship Id="rId93" Type="http://schemas.openxmlformats.org/officeDocument/2006/relationships/ctrlProp" Target="../ctrlProps/ctrlProp91.xml"/><Relationship Id="rId98" Type="http://schemas.openxmlformats.org/officeDocument/2006/relationships/ctrlProp" Target="../ctrlProps/ctrlProp96.xml"/><Relationship Id="rId121" Type="http://schemas.openxmlformats.org/officeDocument/2006/relationships/ctrlProp" Target="../ctrlProps/ctrlProp119.xml"/><Relationship Id="rId142" Type="http://schemas.openxmlformats.org/officeDocument/2006/relationships/ctrlProp" Target="../ctrlProps/ctrlProp140.xml"/><Relationship Id="rId3" Type="http://schemas.openxmlformats.org/officeDocument/2006/relationships/ctrlProp" Target="../ctrlProps/ctrlProp1.xml"/><Relationship Id="rId25" Type="http://schemas.openxmlformats.org/officeDocument/2006/relationships/ctrlProp" Target="../ctrlProps/ctrlProp23.xml"/><Relationship Id="rId46" Type="http://schemas.openxmlformats.org/officeDocument/2006/relationships/ctrlProp" Target="../ctrlProps/ctrlProp44.xml"/><Relationship Id="rId67" Type="http://schemas.openxmlformats.org/officeDocument/2006/relationships/ctrlProp" Target="../ctrlProps/ctrlProp65.xml"/><Relationship Id="rId116" Type="http://schemas.openxmlformats.org/officeDocument/2006/relationships/ctrlProp" Target="../ctrlProps/ctrlProp114.xml"/><Relationship Id="rId137" Type="http://schemas.openxmlformats.org/officeDocument/2006/relationships/ctrlProp" Target="../ctrlProps/ctrlProp135.xml"/><Relationship Id="rId158" Type="http://schemas.openxmlformats.org/officeDocument/2006/relationships/ctrlProp" Target="../ctrlProps/ctrlProp156.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Z92"/>
  <sheetViews>
    <sheetView topLeftCell="A19" zoomScale="107" zoomScaleNormal="107" workbookViewId="0">
      <selection activeCell="C2" sqref="C2"/>
    </sheetView>
  </sheetViews>
  <sheetFormatPr defaultColWidth="5.3828125" defaultRowHeight="14"/>
  <cols>
    <col min="1" max="1" width="5.3828125" style="3" customWidth="1"/>
    <col min="2" max="2" width="30.3046875" style="2" customWidth="1"/>
    <col min="3" max="3" width="3.69140625" style="3" customWidth="1"/>
    <col min="4" max="4" width="24" style="3" customWidth="1"/>
    <col min="5" max="5" width="3.84375" style="3" customWidth="1"/>
    <col min="6" max="6" width="22.15234375" style="3" customWidth="1"/>
    <col min="7" max="7" width="3.3828125" style="3" customWidth="1"/>
    <col min="8" max="8" width="21" style="3" customWidth="1"/>
    <col min="9" max="9" width="4.3828125" style="3" customWidth="1"/>
    <col min="10" max="10" width="19.15234375" style="3" customWidth="1"/>
    <col min="11" max="11" width="8" style="3" customWidth="1"/>
    <col min="12" max="12" width="5.3828125" style="2" customWidth="1"/>
    <col min="13" max="13" width="9.69140625" style="2" customWidth="1"/>
    <col min="14" max="14" width="9.69140625" style="3" customWidth="1"/>
    <col min="15" max="26" width="8.3828125" style="37" customWidth="1"/>
    <col min="27" max="16384" width="5.3828125" style="3"/>
  </cols>
  <sheetData>
    <row r="2" spans="1:26" ht="19">
      <c r="B2" s="42" t="s">
        <v>431</v>
      </c>
    </row>
    <row r="3" spans="1:26">
      <c r="A3" s="2"/>
      <c r="M3" s="2" t="s">
        <v>430</v>
      </c>
      <c r="O3" s="37" t="s">
        <v>10</v>
      </c>
      <c r="P3" s="37" t="s">
        <v>22</v>
      </c>
      <c r="Q3" s="37" t="s">
        <v>23</v>
      </c>
      <c r="R3" s="37" t="s">
        <v>70</v>
      </c>
      <c r="S3" s="37" t="s">
        <v>103</v>
      </c>
      <c r="T3" s="37" t="s">
        <v>373</v>
      </c>
      <c r="U3" s="37" t="s">
        <v>372</v>
      </c>
      <c r="V3" s="37" t="s">
        <v>57</v>
      </c>
      <c r="W3" s="37" t="s">
        <v>56</v>
      </c>
      <c r="X3" s="37" t="s">
        <v>196</v>
      </c>
      <c r="Y3" s="37" t="s">
        <v>386</v>
      </c>
      <c r="Z3" s="37" t="s">
        <v>429</v>
      </c>
    </row>
    <row r="4" spans="1:26">
      <c r="B4" s="2" t="s">
        <v>428</v>
      </c>
      <c r="C4" s="38"/>
      <c r="D4" s="38" t="s">
        <v>427</v>
      </c>
      <c r="E4" s="38"/>
      <c r="F4" s="38" t="s">
        <v>426</v>
      </c>
      <c r="G4" s="38"/>
      <c r="H4" s="38" t="s">
        <v>425</v>
      </c>
      <c r="I4" s="38"/>
      <c r="J4" s="38" t="s">
        <v>424</v>
      </c>
      <c r="L4" s="2" t="s">
        <v>115</v>
      </c>
      <c r="M4" s="2" t="str">
        <f>IF(O4=TRUE,O3,"")&amp;(IF(P4=TRUE,P3,""))&amp;(IF(Q4=TRUE,Q3,""))&amp;(IF(R4=TRUE,R3,""))&amp;(IF(S4=TRUE,S3,""))&amp;(IF(T4=TRUE,T3,""))&amp;(IF(U4=TRUE,U3,""))&amp;(IF(V4=TRUE,V3,""))&amp;(IF(W4=TRUE,W3,""))&amp;(IF(X4=TRUE,X3,""))&amp;(IF(Y4=TRUE,Y3,""))&amp;(IF(Z4=TRUE,Z3,""))</f>
        <v>abdk</v>
      </c>
      <c r="O4" s="39" t="b">
        <v>1</v>
      </c>
      <c r="P4" s="39" t="b">
        <v>1</v>
      </c>
      <c r="Q4" s="39" t="b">
        <v>0</v>
      </c>
      <c r="R4" s="39" t="b">
        <v>1</v>
      </c>
      <c r="S4" s="39" t="b">
        <v>0</v>
      </c>
      <c r="T4" s="39" t="b">
        <v>0</v>
      </c>
      <c r="U4" s="39" t="b">
        <v>0</v>
      </c>
      <c r="V4" s="39" t="b">
        <v>0</v>
      </c>
      <c r="W4" s="39" t="b">
        <v>0</v>
      </c>
      <c r="X4" s="39" t="b">
        <v>0</v>
      </c>
      <c r="Y4" s="39" t="b">
        <v>1</v>
      </c>
      <c r="Z4" s="39" t="b">
        <v>0</v>
      </c>
    </row>
    <row r="5" spans="1:26">
      <c r="C5" s="38"/>
      <c r="D5" s="38" t="s">
        <v>423</v>
      </c>
      <c r="E5" s="38"/>
      <c r="F5" s="38" t="s">
        <v>422</v>
      </c>
      <c r="G5" s="38"/>
      <c r="H5" s="38" t="s">
        <v>421</v>
      </c>
      <c r="I5" s="38"/>
      <c r="J5" s="38" t="s">
        <v>420</v>
      </c>
    </row>
    <row r="6" spans="1:26">
      <c r="C6" s="38"/>
      <c r="D6" s="38" t="s">
        <v>419</v>
      </c>
      <c r="E6" s="38"/>
      <c r="F6" s="38" t="s">
        <v>418</v>
      </c>
      <c r="G6" s="38"/>
      <c r="H6" s="38" t="s">
        <v>417</v>
      </c>
      <c r="I6" s="38"/>
      <c r="J6" s="38" t="s">
        <v>416</v>
      </c>
    </row>
    <row r="8" spans="1:26">
      <c r="B8" s="2" t="s">
        <v>415</v>
      </c>
      <c r="C8" s="38"/>
      <c r="D8" s="38" t="s">
        <v>414</v>
      </c>
      <c r="E8" s="38"/>
      <c r="F8" s="38" t="s">
        <v>413</v>
      </c>
      <c r="L8" s="2" t="s">
        <v>126</v>
      </c>
      <c r="M8" s="2" t="str">
        <f>CHAR(O8+96)</f>
        <v>a</v>
      </c>
      <c r="O8" s="39">
        <v>1</v>
      </c>
    </row>
    <row r="10" spans="1:26">
      <c r="B10" s="2" t="s">
        <v>412</v>
      </c>
      <c r="C10" s="38"/>
      <c r="D10" s="38" t="s">
        <v>411</v>
      </c>
      <c r="E10" s="38"/>
      <c r="F10" s="38" t="s">
        <v>410</v>
      </c>
      <c r="G10" s="38"/>
      <c r="H10" s="38" t="s">
        <v>409</v>
      </c>
      <c r="I10" s="38"/>
      <c r="J10" s="38" t="s">
        <v>408</v>
      </c>
      <c r="L10" s="2" t="s">
        <v>118</v>
      </c>
      <c r="M10" s="2" t="str">
        <f>CHAR(O10+96)</f>
        <v>b</v>
      </c>
      <c r="O10" s="39">
        <v>2</v>
      </c>
    </row>
    <row r="12" spans="1:26">
      <c r="B12" s="2" t="s">
        <v>407</v>
      </c>
      <c r="C12" s="38"/>
      <c r="D12" s="38" t="s">
        <v>406</v>
      </c>
      <c r="E12" s="38"/>
      <c r="F12" s="38" t="s">
        <v>405</v>
      </c>
      <c r="G12" s="38"/>
      <c r="H12" s="38" t="s">
        <v>404</v>
      </c>
      <c r="I12" s="38"/>
      <c r="J12" s="38" t="s">
        <v>403</v>
      </c>
      <c r="L12" s="2" t="s">
        <v>119</v>
      </c>
      <c r="M12" s="2" t="str">
        <f>CHAR(O12+96)</f>
        <v>d</v>
      </c>
      <c r="O12" s="39">
        <v>4</v>
      </c>
    </row>
    <row r="13" spans="1:26">
      <c r="C13" s="38"/>
      <c r="D13" s="38" t="s">
        <v>402</v>
      </c>
      <c r="E13" s="38"/>
      <c r="F13" s="38" t="s">
        <v>401</v>
      </c>
      <c r="G13" s="38"/>
      <c r="H13" s="38" t="s">
        <v>400</v>
      </c>
      <c r="I13" s="38"/>
      <c r="J13" s="38"/>
    </row>
    <row r="15" spans="1:26">
      <c r="B15" s="2" t="s">
        <v>399</v>
      </c>
      <c r="C15" s="38"/>
      <c r="D15" s="38" t="s">
        <v>398</v>
      </c>
      <c r="E15" s="38"/>
      <c r="F15" s="38" t="s">
        <v>397</v>
      </c>
      <c r="G15" s="38"/>
      <c r="H15" s="38" t="s">
        <v>396</v>
      </c>
      <c r="L15" s="2" t="s">
        <v>146</v>
      </c>
      <c r="M15" s="2" t="str">
        <f>CHAR(O15+96)</f>
        <v>b</v>
      </c>
      <c r="O15" s="39">
        <v>2</v>
      </c>
    </row>
    <row r="17" spans="1:25">
      <c r="B17" s="2" t="s">
        <v>395</v>
      </c>
      <c r="C17" s="38"/>
      <c r="D17" s="38" t="s">
        <v>394</v>
      </c>
      <c r="E17" s="38"/>
      <c r="F17" s="38" t="s">
        <v>393</v>
      </c>
      <c r="L17" s="2" t="s">
        <v>147</v>
      </c>
      <c r="M17" s="2" t="str">
        <f>CHAR(O17+96)</f>
        <v>a</v>
      </c>
      <c r="O17" s="39">
        <v>1</v>
      </c>
    </row>
    <row r="19" spans="1:25">
      <c r="B19" s="2" t="s">
        <v>392</v>
      </c>
      <c r="C19" s="38"/>
      <c r="D19" s="38" t="s">
        <v>391</v>
      </c>
      <c r="E19" s="38"/>
      <c r="F19" s="38" t="s">
        <v>390</v>
      </c>
      <c r="L19" s="2" t="s">
        <v>120</v>
      </c>
      <c r="M19" s="2" t="str">
        <f>CHAR(O19+96)</f>
        <v>a</v>
      </c>
      <c r="O19" s="39">
        <v>1</v>
      </c>
    </row>
    <row r="20" spans="1:25">
      <c r="A20" s="2"/>
    </row>
    <row r="21" spans="1:25">
      <c r="A21" s="2"/>
      <c r="B21" s="2" t="s">
        <v>389</v>
      </c>
      <c r="C21" s="38"/>
      <c r="D21" s="38" t="s">
        <v>388</v>
      </c>
      <c r="E21" s="38"/>
      <c r="F21" s="38" t="s">
        <v>387</v>
      </c>
      <c r="L21" s="2" t="s">
        <v>121</v>
      </c>
      <c r="M21" s="2" t="str">
        <f>CHAR(O21+96)</f>
        <v>a</v>
      </c>
      <c r="O21" s="39">
        <v>1</v>
      </c>
    </row>
    <row r="22" spans="1:25">
      <c r="O22" s="37" t="s">
        <v>10</v>
      </c>
      <c r="P22" s="37" t="s">
        <v>22</v>
      </c>
      <c r="Q22" s="37" t="s">
        <v>23</v>
      </c>
      <c r="R22" s="37" t="s">
        <v>70</v>
      </c>
      <c r="S22" s="37" t="s">
        <v>103</v>
      </c>
      <c r="T22" s="37" t="s">
        <v>373</v>
      </c>
      <c r="U22" s="37" t="s">
        <v>372</v>
      </c>
      <c r="V22" s="37" t="s">
        <v>57</v>
      </c>
      <c r="W22" s="37" t="s">
        <v>56</v>
      </c>
      <c r="X22" s="37" t="s">
        <v>196</v>
      </c>
      <c r="Y22" s="37" t="s">
        <v>386</v>
      </c>
    </row>
    <row r="23" spans="1:25">
      <c r="B23" s="2" t="s">
        <v>385</v>
      </c>
      <c r="C23" s="38"/>
      <c r="D23" s="38" t="s">
        <v>384</v>
      </c>
      <c r="E23" s="38"/>
      <c r="F23" s="38" t="s">
        <v>383</v>
      </c>
      <c r="G23" s="38"/>
      <c r="H23" s="38" t="s">
        <v>382</v>
      </c>
      <c r="I23" s="38"/>
      <c r="J23" s="38" t="s">
        <v>381</v>
      </c>
      <c r="L23" s="2" t="s">
        <v>143</v>
      </c>
      <c r="M23" s="2" t="str">
        <f>IF(O23=TRUE,O22,"")&amp;(IF(P23=TRUE,P22,""))&amp;(IF(Q23=TRUE,Q22,""))&amp;(IF(R23=TRUE,R22,""))&amp;(IF(S23=TRUE,S22,""))&amp;(IF(T23=TRUE,T22,""))&amp;(IF(U23=TRUE,U22,""))&amp;(IF(V23=TRUE,V22,""))&amp;(IF(W23=TRUE,W22,""))&amp;(IF(X23=TRUE,X22,""))&amp;(IF(Y23=TRUE,Y22,""))&amp;(IF(Z23=TRUE,Z22,""))</f>
        <v>acgi</v>
      </c>
      <c r="O23" s="39" t="b">
        <v>1</v>
      </c>
      <c r="P23" s="39" t="b">
        <v>0</v>
      </c>
      <c r="Q23" s="39" t="b">
        <v>1</v>
      </c>
      <c r="R23" s="39" t="b">
        <v>0</v>
      </c>
      <c r="S23" s="39" t="b">
        <v>0</v>
      </c>
      <c r="T23" s="39" t="b">
        <v>0</v>
      </c>
      <c r="U23" s="39" t="b">
        <v>1</v>
      </c>
      <c r="V23" s="39" t="b">
        <v>0</v>
      </c>
      <c r="W23" s="39" t="b">
        <v>1</v>
      </c>
      <c r="X23" s="39" t="b">
        <v>0</v>
      </c>
      <c r="Y23" s="39" t="b">
        <v>0</v>
      </c>
    </row>
    <row r="24" spans="1:25">
      <c r="C24" s="38"/>
      <c r="D24" s="38" t="s">
        <v>380</v>
      </c>
      <c r="E24" s="38"/>
      <c r="F24" s="38" t="s">
        <v>379</v>
      </c>
      <c r="G24" s="38"/>
      <c r="H24" s="38" t="s">
        <v>378</v>
      </c>
      <c r="I24" s="38"/>
      <c r="J24" s="38" t="s">
        <v>377</v>
      </c>
    </row>
    <row r="25" spans="1:25">
      <c r="C25" s="38"/>
      <c r="D25" s="41" t="s">
        <v>376</v>
      </c>
      <c r="E25" s="38"/>
      <c r="F25" s="38" t="s">
        <v>375</v>
      </c>
      <c r="G25" s="38"/>
      <c r="H25" s="38" t="s">
        <v>374</v>
      </c>
      <c r="I25" s="38"/>
      <c r="J25" s="38"/>
    </row>
    <row r="26" spans="1:25">
      <c r="O26" s="37" t="s">
        <v>10</v>
      </c>
      <c r="P26" s="37" t="s">
        <v>22</v>
      </c>
      <c r="Q26" s="37" t="s">
        <v>23</v>
      </c>
      <c r="R26" s="37" t="s">
        <v>70</v>
      </c>
      <c r="S26" s="37" t="s">
        <v>103</v>
      </c>
      <c r="T26" s="37" t="s">
        <v>373</v>
      </c>
      <c r="U26" s="37" t="s">
        <v>372</v>
      </c>
      <c r="V26" s="37" t="s">
        <v>57</v>
      </c>
      <c r="W26" s="37" t="s">
        <v>56</v>
      </c>
      <c r="X26" s="37" t="s">
        <v>196</v>
      </c>
    </row>
    <row r="27" spans="1:25">
      <c r="B27" s="2" t="s">
        <v>371</v>
      </c>
      <c r="C27" s="38"/>
      <c r="D27" s="38" t="s">
        <v>370</v>
      </c>
      <c r="E27" s="38"/>
      <c r="F27" s="38" t="s">
        <v>369</v>
      </c>
      <c r="G27" s="38"/>
      <c r="H27" s="38" t="s">
        <v>368</v>
      </c>
      <c r="I27" s="38"/>
      <c r="J27" s="38" t="s">
        <v>367</v>
      </c>
      <c r="L27" s="2" t="s">
        <v>132</v>
      </c>
      <c r="M27" s="2" t="str">
        <f>IF(O27=TRUE,O26,"")&amp;(IF(P27=TRUE,P26,""))&amp;(IF(Q27=TRUE,Q26,""))&amp;(IF(R27=TRUE,R26,""))&amp;(IF(S27=TRUE,S26,""))&amp;(IF(T27=TRUE,T26,""))&amp;(IF(U27=TRUE,U26,""))&amp;(IF(V27=TRUE,V26,""))&amp;(IF(W27=TRUE,W26,""))&amp;(IF(X27=TRUE,X26,""))&amp;(IF(Y27=TRUE,Y26,""))&amp;(IF(Z27=TRUE,Z26,""))</f>
        <v>cd</v>
      </c>
      <c r="O27" s="39" t="b">
        <v>0</v>
      </c>
      <c r="P27" s="39" t="b">
        <v>0</v>
      </c>
      <c r="Q27" s="39" t="b">
        <v>1</v>
      </c>
      <c r="R27" s="39" t="b">
        <v>1</v>
      </c>
      <c r="S27" s="39" t="b">
        <v>0</v>
      </c>
      <c r="T27" s="39" t="b">
        <v>0</v>
      </c>
      <c r="U27" s="39" t="b">
        <v>0</v>
      </c>
      <c r="V27" s="39" t="b">
        <v>0</v>
      </c>
      <c r="W27" s="39" t="b">
        <v>0</v>
      </c>
      <c r="X27" s="39" t="b">
        <v>0</v>
      </c>
    </row>
    <row r="28" spans="1:25">
      <c r="C28" s="38"/>
      <c r="D28" s="38" t="s">
        <v>366</v>
      </c>
      <c r="E28" s="38"/>
      <c r="F28" s="38" t="s">
        <v>365</v>
      </c>
      <c r="G28" s="38"/>
      <c r="H28" s="38" t="s">
        <v>364</v>
      </c>
      <c r="I28" s="38"/>
      <c r="J28" s="38" t="s">
        <v>363</v>
      </c>
    </row>
    <row r="29" spans="1:25">
      <c r="C29" s="38"/>
      <c r="D29" s="38" t="s">
        <v>362</v>
      </c>
      <c r="E29" s="38"/>
      <c r="F29" s="38" t="s">
        <v>361</v>
      </c>
      <c r="G29" s="38"/>
      <c r="H29" s="38"/>
      <c r="I29" s="38"/>
      <c r="J29" s="38"/>
    </row>
    <row r="31" spans="1:25">
      <c r="B31" s="2" t="s">
        <v>360</v>
      </c>
      <c r="C31" s="38"/>
      <c r="D31" s="38" t="s">
        <v>289</v>
      </c>
      <c r="E31" s="38"/>
      <c r="F31" s="38" t="s">
        <v>359</v>
      </c>
      <c r="G31" s="38"/>
      <c r="H31" s="38" t="s">
        <v>358</v>
      </c>
      <c r="I31" s="38"/>
      <c r="J31" s="38" t="s">
        <v>357</v>
      </c>
      <c r="L31" s="2" t="s">
        <v>133</v>
      </c>
      <c r="M31" s="2" t="str">
        <f>CHAR(O31+96)</f>
        <v>b</v>
      </c>
      <c r="O31" s="39">
        <v>2</v>
      </c>
    </row>
    <row r="33" spans="2:15">
      <c r="B33" s="2" t="s">
        <v>356</v>
      </c>
      <c r="C33" s="38"/>
      <c r="D33" s="38" t="s">
        <v>355</v>
      </c>
      <c r="E33" s="38"/>
      <c r="F33" s="38" t="s">
        <v>354</v>
      </c>
      <c r="G33" s="38"/>
      <c r="H33" s="38" t="s">
        <v>353</v>
      </c>
      <c r="L33" s="2" t="s">
        <v>123</v>
      </c>
      <c r="M33" s="2" t="str">
        <f>CHAR(O33+96)</f>
        <v>b</v>
      </c>
      <c r="O33" s="39">
        <v>2</v>
      </c>
    </row>
    <row r="35" spans="2:15">
      <c r="B35" s="2" t="s">
        <v>352</v>
      </c>
      <c r="C35" s="38"/>
      <c r="D35" s="38" t="s">
        <v>351</v>
      </c>
      <c r="E35" s="38"/>
      <c r="F35" s="38" t="s">
        <v>350</v>
      </c>
      <c r="G35" s="38"/>
      <c r="H35" s="38" t="s">
        <v>349</v>
      </c>
      <c r="L35" s="2" t="s">
        <v>144</v>
      </c>
      <c r="M35" s="2" t="str">
        <f>CHAR(O35+96)</f>
        <v>b</v>
      </c>
      <c r="O35" s="39">
        <v>2</v>
      </c>
    </row>
    <row r="37" spans="2:15">
      <c r="B37" s="2" t="s">
        <v>348</v>
      </c>
      <c r="C37" s="38"/>
      <c r="D37" s="38" t="s">
        <v>347</v>
      </c>
      <c r="E37" s="38"/>
      <c r="F37" s="38" t="s">
        <v>346</v>
      </c>
      <c r="G37" s="38"/>
      <c r="H37" s="38" t="s">
        <v>345</v>
      </c>
      <c r="L37" s="2" t="s">
        <v>154</v>
      </c>
      <c r="M37" s="2" t="str">
        <f>CHAR(O37+96)</f>
        <v>c</v>
      </c>
      <c r="O37" s="39">
        <v>3</v>
      </c>
    </row>
    <row r="39" spans="2:15">
      <c r="B39" s="2" t="s">
        <v>344</v>
      </c>
    </row>
    <row r="41" spans="2:15">
      <c r="B41" s="2" t="s">
        <v>343</v>
      </c>
    </row>
    <row r="43" spans="2:15">
      <c r="B43" s="2" t="s">
        <v>342</v>
      </c>
      <c r="K43" s="2"/>
    </row>
    <row r="45" spans="2:15">
      <c r="B45" s="2" t="s">
        <v>341</v>
      </c>
    </row>
    <row r="47" spans="2:15">
      <c r="B47" s="2" t="s">
        <v>340</v>
      </c>
    </row>
    <row r="49" spans="2:15">
      <c r="B49" s="2" t="s">
        <v>339</v>
      </c>
    </row>
    <row r="51" spans="2:15">
      <c r="B51" s="2" t="s">
        <v>338</v>
      </c>
      <c r="C51" s="38"/>
      <c r="D51" s="38" t="s">
        <v>289</v>
      </c>
      <c r="E51" s="38"/>
      <c r="F51" s="38" t="s">
        <v>337</v>
      </c>
      <c r="G51" s="38"/>
      <c r="H51" s="38" t="s">
        <v>336</v>
      </c>
      <c r="I51" s="38"/>
      <c r="J51" s="38" t="s">
        <v>335</v>
      </c>
      <c r="L51" s="2" t="s">
        <v>125</v>
      </c>
      <c r="M51" s="2" t="str">
        <f>CHAR(O51+96)</f>
        <v>f</v>
      </c>
      <c r="O51" s="39">
        <v>6</v>
      </c>
    </row>
    <row r="52" spans="2:15">
      <c r="C52" s="38"/>
      <c r="D52" s="38" t="s">
        <v>334</v>
      </c>
      <c r="E52" s="38"/>
      <c r="F52" s="38" t="s">
        <v>333</v>
      </c>
      <c r="G52" s="38"/>
      <c r="H52" s="38"/>
      <c r="I52" s="38"/>
      <c r="J52" s="38"/>
    </row>
    <row r="54" spans="2:15">
      <c r="B54" s="2" t="s">
        <v>332</v>
      </c>
      <c r="C54" s="38"/>
      <c r="D54" s="38" t="s">
        <v>289</v>
      </c>
      <c r="E54" s="38"/>
      <c r="F54" s="38" t="s">
        <v>286</v>
      </c>
      <c r="L54" s="2" t="s">
        <v>161</v>
      </c>
      <c r="M54" s="2" t="str">
        <f>CHAR(O54+96)</f>
        <v>a</v>
      </c>
      <c r="O54" s="39">
        <v>1</v>
      </c>
    </row>
    <row r="56" spans="2:15">
      <c r="B56" s="2" t="s">
        <v>331</v>
      </c>
      <c r="C56" s="38"/>
      <c r="D56" s="38" t="s">
        <v>289</v>
      </c>
      <c r="E56" s="38"/>
      <c r="F56" s="38" t="s">
        <v>286</v>
      </c>
      <c r="L56" s="2" t="s">
        <v>122</v>
      </c>
      <c r="M56" s="2" t="str">
        <f>CHAR(O56+96)</f>
        <v>a</v>
      </c>
      <c r="O56" s="39">
        <v>1</v>
      </c>
    </row>
    <row r="58" spans="2:15">
      <c r="B58" s="2" t="s">
        <v>330</v>
      </c>
      <c r="C58" s="38"/>
      <c r="D58" s="38" t="s">
        <v>329</v>
      </c>
      <c r="E58" s="38"/>
      <c r="F58" s="38" t="s">
        <v>328</v>
      </c>
      <c r="L58" s="2" t="s">
        <v>124</v>
      </c>
      <c r="M58" s="2" t="str">
        <f>CHAR(O58+96)</f>
        <v>b</v>
      </c>
      <c r="O58" s="39">
        <v>2</v>
      </c>
    </row>
    <row r="60" spans="2:15">
      <c r="B60" s="2" t="s">
        <v>327</v>
      </c>
      <c r="C60" s="38"/>
      <c r="D60" s="38" t="s">
        <v>289</v>
      </c>
      <c r="E60" s="38"/>
      <c r="F60" s="38" t="s">
        <v>286</v>
      </c>
      <c r="L60" s="2" t="s">
        <v>162</v>
      </c>
      <c r="M60" s="2" t="str">
        <f>CHAR(O60+96)</f>
        <v>a</v>
      </c>
      <c r="O60" s="39">
        <v>1</v>
      </c>
    </row>
    <row r="62" spans="2:15">
      <c r="B62" s="2" t="s">
        <v>326</v>
      </c>
      <c r="C62" s="38"/>
      <c r="D62" s="38" t="s">
        <v>289</v>
      </c>
      <c r="E62" s="38"/>
      <c r="F62" s="38" t="s">
        <v>286</v>
      </c>
      <c r="L62" s="2" t="s">
        <v>160</v>
      </c>
      <c r="M62" s="2" t="str">
        <f>CHAR(O62+96)</f>
        <v>a</v>
      </c>
      <c r="O62" s="39">
        <v>1</v>
      </c>
    </row>
    <row r="64" spans="2:15">
      <c r="B64" s="2" t="s">
        <v>325</v>
      </c>
      <c r="C64" s="38"/>
      <c r="D64" s="38" t="s">
        <v>316</v>
      </c>
      <c r="E64" s="38"/>
      <c r="F64" s="38" t="s">
        <v>321</v>
      </c>
      <c r="G64" s="38"/>
      <c r="H64" s="38" t="s">
        <v>324</v>
      </c>
      <c r="I64" s="38"/>
      <c r="J64" s="38" t="s">
        <v>323</v>
      </c>
      <c r="L64" s="2" t="s">
        <v>150</v>
      </c>
      <c r="M64" s="2" t="str">
        <f>CHAR(O64+96)</f>
        <v>b</v>
      </c>
      <c r="O64" s="39">
        <v>2</v>
      </c>
    </row>
    <row r="65" spans="2:15">
      <c r="C65" s="38"/>
      <c r="D65" s="38" t="s">
        <v>318</v>
      </c>
      <c r="E65" s="38"/>
      <c r="F65" s="38"/>
      <c r="G65" s="38"/>
      <c r="H65" s="38"/>
      <c r="I65" s="38"/>
      <c r="J65" s="38"/>
      <c r="O65" s="39"/>
    </row>
    <row r="66" spans="2:15">
      <c r="O66" s="39"/>
    </row>
    <row r="67" spans="2:15">
      <c r="B67" s="2" t="s">
        <v>322</v>
      </c>
      <c r="C67" s="38"/>
      <c r="D67" s="38" t="s">
        <v>316</v>
      </c>
      <c r="E67" s="38"/>
      <c r="F67" s="38" t="s">
        <v>321</v>
      </c>
      <c r="G67" s="38"/>
      <c r="H67" s="38" t="s">
        <v>320</v>
      </c>
      <c r="I67" s="38"/>
      <c r="J67" s="38" t="s">
        <v>319</v>
      </c>
      <c r="L67" s="2" t="s">
        <v>135</v>
      </c>
      <c r="M67" s="2" t="str">
        <f>CHAR(O67+96)</f>
        <v>e</v>
      </c>
      <c r="O67" s="39">
        <v>5</v>
      </c>
    </row>
    <row r="68" spans="2:15">
      <c r="C68" s="38"/>
      <c r="D68" s="38" t="s">
        <v>318</v>
      </c>
      <c r="E68" s="38"/>
      <c r="F68" s="38"/>
      <c r="G68" s="38"/>
      <c r="H68" s="38"/>
      <c r="I68" s="38"/>
      <c r="J68" s="38"/>
      <c r="O68" s="39"/>
    </row>
    <row r="69" spans="2:15">
      <c r="O69" s="39"/>
    </row>
    <row r="70" spans="2:15" ht="28">
      <c r="B70" s="2" t="s">
        <v>317</v>
      </c>
      <c r="C70" s="38"/>
      <c r="D70" s="38" t="s">
        <v>316</v>
      </c>
      <c r="E70" s="38"/>
      <c r="F70" s="38" t="s">
        <v>315</v>
      </c>
      <c r="G70" s="38"/>
      <c r="H70" s="40" t="s">
        <v>314</v>
      </c>
      <c r="I70" s="38"/>
      <c r="J70" s="38" t="s">
        <v>313</v>
      </c>
      <c r="L70" s="2" t="s">
        <v>138</v>
      </c>
      <c r="M70" s="2" t="str">
        <f>CHAR(O70+96)</f>
        <v>d</v>
      </c>
      <c r="O70" s="39">
        <v>4</v>
      </c>
    </row>
    <row r="73" spans="2:15">
      <c r="B73" s="2" t="s">
        <v>312</v>
      </c>
      <c r="C73" s="38"/>
      <c r="D73" s="38" t="s">
        <v>289</v>
      </c>
      <c r="E73" s="38"/>
      <c r="F73" s="38" t="s">
        <v>311</v>
      </c>
      <c r="G73" s="38"/>
      <c r="H73" s="38" t="s">
        <v>310</v>
      </c>
      <c r="L73" s="2" t="s">
        <v>139</v>
      </c>
      <c r="M73" s="2" t="str">
        <f>CHAR(O73+96)</f>
        <v>b</v>
      </c>
      <c r="O73" s="39">
        <v>2</v>
      </c>
    </row>
    <row r="75" spans="2:15">
      <c r="B75" s="2" t="s">
        <v>309</v>
      </c>
      <c r="C75" s="38"/>
      <c r="D75" s="38" t="s">
        <v>289</v>
      </c>
      <c r="E75" s="38"/>
      <c r="F75" s="38" t="s">
        <v>286</v>
      </c>
      <c r="L75" s="2" t="s">
        <v>157</v>
      </c>
      <c r="M75" s="2" t="str">
        <f>CHAR(O75+96)</f>
        <v>b</v>
      </c>
      <c r="O75" s="39">
        <v>2</v>
      </c>
    </row>
    <row r="77" spans="2:15">
      <c r="B77" s="2" t="s">
        <v>308</v>
      </c>
      <c r="C77" s="38"/>
      <c r="D77" s="38" t="s">
        <v>289</v>
      </c>
      <c r="E77" s="38"/>
      <c r="F77" s="38" t="s">
        <v>307</v>
      </c>
      <c r="G77" s="38"/>
      <c r="H77" s="38" t="s">
        <v>306</v>
      </c>
      <c r="I77" s="38"/>
      <c r="J77" s="38" t="s">
        <v>305</v>
      </c>
      <c r="L77" s="2" t="s">
        <v>134</v>
      </c>
      <c r="M77" s="2" t="str">
        <f>CHAR(O77+96)</f>
        <v>b</v>
      </c>
      <c r="O77" s="39">
        <v>2</v>
      </c>
    </row>
    <row r="79" spans="2:15" ht="41" customHeight="1">
      <c r="B79" s="2" t="s">
        <v>304</v>
      </c>
      <c r="C79" s="38"/>
      <c r="D79" s="40" t="s">
        <v>303</v>
      </c>
      <c r="E79" s="40"/>
      <c r="F79" s="40" t="s">
        <v>302</v>
      </c>
      <c r="G79" s="40"/>
      <c r="H79" s="40" t="s">
        <v>301</v>
      </c>
      <c r="I79" s="40"/>
      <c r="J79" s="40" t="s">
        <v>300</v>
      </c>
      <c r="L79" s="2" t="s">
        <v>299</v>
      </c>
      <c r="M79" s="2" t="str">
        <f>CHAR(O79+96)</f>
        <v>a</v>
      </c>
      <c r="O79" s="39">
        <v>1</v>
      </c>
    </row>
    <row r="80" spans="2:15">
      <c r="C80" s="38"/>
      <c r="D80" s="40" t="s">
        <v>298</v>
      </c>
      <c r="E80" s="40"/>
      <c r="F80" s="40" t="s">
        <v>297</v>
      </c>
      <c r="G80" s="40"/>
      <c r="H80" s="40" t="s">
        <v>296</v>
      </c>
      <c r="I80" s="40"/>
      <c r="J80" s="40"/>
    </row>
    <row r="82" spans="2:15">
      <c r="B82" s="2" t="s">
        <v>295</v>
      </c>
      <c r="C82" s="38"/>
      <c r="D82" s="38" t="s">
        <v>289</v>
      </c>
      <c r="E82" s="38"/>
      <c r="F82" s="38" t="s">
        <v>286</v>
      </c>
      <c r="L82" s="2" t="s">
        <v>148</v>
      </c>
      <c r="M82" s="2" t="str">
        <f>CHAR(O82+96)</f>
        <v>a</v>
      </c>
      <c r="O82" s="39">
        <v>1</v>
      </c>
    </row>
    <row r="84" spans="2:15">
      <c r="B84" s="2" t="s">
        <v>294</v>
      </c>
      <c r="C84" s="38"/>
      <c r="D84" s="38" t="s">
        <v>293</v>
      </c>
      <c r="E84" s="38"/>
      <c r="F84" s="38" t="s">
        <v>292</v>
      </c>
      <c r="L84" s="2" t="s">
        <v>149</v>
      </c>
      <c r="M84" s="2" t="str">
        <f>CHAR(O84+96)</f>
        <v>a</v>
      </c>
      <c r="O84" s="39">
        <v>1</v>
      </c>
    </row>
    <row r="86" spans="2:15">
      <c r="B86" s="2" t="s">
        <v>291</v>
      </c>
      <c r="C86" s="38"/>
      <c r="D86" s="38" t="s">
        <v>289</v>
      </c>
      <c r="E86" s="38"/>
      <c r="F86" s="38" t="s">
        <v>286</v>
      </c>
      <c r="L86" s="2" t="s">
        <v>198</v>
      </c>
      <c r="M86" s="2" t="str">
        <f>CHAR(O86+96)</f>
        <v>a</v>
      </c>
      <c r="O86" s="39">
        <v>1</v>
      </c>
    </row>
    <row r="88" spans="2:15">
      <c r="B88" s="2" t="s">
        <v>290</v>
      </c>
      <c r="C88" s="38"/>
      <c r="D88" s="38" t="s">
        <v>289</v>
      </c>
      <c r="E88" s="38"/>
      <c r="F88" s="38" t="s">
        <v>286</v>
      </c>
      <c r="L88" s="2" t="s">
        <v>199</v>
      </c>
      <c r="M88" s="2" t="str">
        <f>CHAR(O88+96)</f>
        <v>a</v>
      </c>
      <c r="O88" s="39">
        <v>1</v>
      </c>
    </row>
    <row r="90" spans="2:15">
      <c r="B90" s="2" t="s">
        <v>288</v>
      </c>
      <c r="C90" s="38"/>
      <c r="D90" s="38" t="s">
        <v>287</v>
      </c>
      <c r="E90" s="38"/>
      <c r="F90" s="38" t="s">
        <v>286</v>
      </c>
      <c r="L90" s="2" t="s">
        <v>197</v>
      </c>
      <c r="M90" s="2" t="str">
        <f>CHAR(O90+96)</f>
        <v>a</v>
      </c>
      <c r="O90" s="37">
        <v>1</v>
      </c>
    </row>
    <row r="92" spans="2:15">
      <c r="B92" s="2" t="s">
        <v>285</v>
      </c>
      <c r="C92" s="38"/>
      <c r="D92" s="38" t="s">
        <v>284</v>
      </c>
      <c r="E92" s="38"/>
      <c r="F92" s="38" t="s">
        <v>283</v>
      </c>
      <c r="L92" s="2" t="s">
        <v>200</v>
      </c>
      <c r="M92" s="2" t="str">
        <f>CHAR(O92+96)</f>
        <v>b</v>
      </c>
      <c r="O92" s="39">
        <v>2</v>
      </c>
    </row>
  </sheetData>
  <sheetProtection sheet="1" objects="1" scenarios="1"/>
  <phoneticPr fontId="1"/>
  <pageMargins left="0.7" right="0.7" top="0.75" bottom="0.75" header="0.3" footer="0.3"/>
  <pageSetup paperSize="9" orientation="portrait" horizontalDpi="0" verticalDpi="0" copies="10"/>
  <drawing r:id="rId1"/>
  <legacyDrawing r:id="rId2"/>
  <mc:AlternateContent xmlns:mc="http://schemas.openxmlformats.org/markup-compatibility/2006">
    <mc:Choice Requires="x14">
      <controls>
        <mc:AlternateContent xmlns:mc="http://schemas.openxmlformats.org/markup-compatibility/2006">
          <mc:Choice Requires="x14">
            <control shapeId="11265" r:id="rId3" name="Check Box 1a">
              <controlPr locked="0" defaultSize="0" autoFill="0" autoLine="0" autoPict="0">
                <anchor moveWithCells="1">
                  <from>
                    <xdr:col>2</xdr:col>
                    <xdr:colOff>25400</xdr:colOff>
                    <xdr:row>3</xdr:row>
                    <xdr:rowOff>0</xdr:rowOff>
                  </from>
                  <to>
                    <xdr:col>2</xdr:col>
                    <xdr:colOff>279400</xdr:colOff>
                    <xdr:row>3</xdr:row>
                    <xdr:rowOff>228600</xdr:rowOff>
                  </to>
                </anchor>
              </controlPr>
            </control>
          </mc:Choice>
        </mc:AlternateContent>
        <mc:AlternateContent xmlns:mc="http://schemas.openxmlformats.org/markup-compatibility/2006">
          <mc:Choice Requires="x14">
            <control shapeId="11266" r:id="rId4" name="Check Box 1b">
              <controlPr locked="0" defaultSize="0" autoFill="0" autoLine="0" autoPict="0">
                <anchor moveWithCells="1">
                  <from>
                    <xdr:col>4</xdr:col>
                    <xdr:colOff>12700</xdr:colOff>
                    <xdr:row>3</xdr:row>
                    <xdr:rowOff>0</xdr:rowOff>
                  </from>
                  <to>
                    <xdr:col>4</xdr:col>
                    <xdr:colOff>266700</xdr:colOff>
                    <xdr:row>3</xdr:row>
                    <xdr:rowOff>228600</xdr:rowOff>
                  </to>
                </anchor>
              </controlPr>
            </control>
          </mc:Choice>
        </mc:AlternateContent>
        <mc:AlternateContent xmlns:mc="http://schemas.openxmlformats.org/markup-compatibility/2006">
          <mc:Choice Requires="x14">
            <control shapeId="11267" r:id="rId5" name="Check Box 1c">
              <controlPr locked="0" defaultSize="0" autoFill="0" autoLine="0" autoPict="0">
                <anchor moveWithCells="1">
                  <from>
                    <xdr:col>6</xdr:col>
                    <xdr:colOff>0</xdr:colOff>
                    <xdr:row>3</xdr:row>
                    <xdr:rowOff>0</xdr:rowOff>
                  </from>
                  <to>
                    <xdr:col>6</xdr:col>
                    <xdr:colOff>254000</xdr:colOff>
                    <xdr:row>3</xdr:row>
                    <xdr:rowOff>228600</xdr:rowOff>
                  </to>
                </anchor>
              </controlPr>
            </control>
          </mc:Choice>
        </mc:AlternateContent>
        <mc:AlternateContent xmlns:mc="http://schemas.openxmlformats.org/markup-compatibility/2006">
          <mc:Choice Requires="x14">
            <control shapeId="11268" r:id="rId6" name="Check Box 1d">
              <controlPr locked="0" defaultSize="0" autoFill="0" autoLine="0" autoPict="0">
                <anchor moveWithCells="1">
                  <from>
                    <xdr:col>8</xdr:col>
                    <xdr:colOff>25400</xdr:colOff>
                    <xdr:row>3</xdr:row>
                    <xdr:rowOff>12700</xdr:rowOff>
                  </from>
                  <to>
                    <xdr:col>8</xdr:col>
                    <xdr:colOff>279400</xdr:colOff>
                    <xdr:row>4</xdr:row>
                    <xdr:rowOff>12700</xdr:rowOff>
                  </to>
                </anchor>
              </controlPr>
            </control>
          </mc:Choice>
        </mc:AlternateContent>
        <mc:AlternateContent xmlns:mc="http://schemas.openxmlformats.org/markup-compatibility/2006">
          <mc:Choice Requires="x14">
            <control shapeId="11269" r:id="rId7" name="Check Box 1e">
              <controlPr locked="0" defaultSize="0" autoFill="0" autoLine="0" autoPict="0">
                <anchor moveWithCells="1">
                  <from>
                    <xdr:col>2</xdr:col>
                    <xdr:colOff>25400</xdr:colOff>
                    <xdr:row>4</xdr:row>
                    <xdr:rowOff>0</xdr:rowOff>
                  </from>
                  <to>
                    <xdr:col>2</xdr:col>
                    <xdr:colOff>279400</xdr:colOff>
                    <xdr:row>4</xdr:row>
                    <xdr:rowOff>228600</xdr:rowOff>
                  </to>
                </anchor>
              </controlPr>
            </control>
          </mc:Choice>
        </mc:AlternateContent>
        <mc:AlternateContent xmlns:mc="http://schemas.openxmlformats.org/markup-compatibility/2006">
          <mc:Choice Requires="x14">
            <control shapeId="11270" r:id="rId8" name="Check Box 1f">
              <controlPr locked="0" defaultSize="0" autoFill="0" autoLine="0" autoPict="0">
                <anchor moveWithCells="1">
                  <from>
                    <xdr:col>4</xdr:col>
                    <xdr:colOff>12700</xdr:colOff>
                    <xdr:row>4</xdr:row>
                    <xdr:rowOff>0</xdr:rowOff>
                  </from>
                  <to>
                    <xdr:col>4</xdr:col>
                    <xdr:colOff>266700</xdr:colOff>
                    <xdr:row>4</xdr:row>
                    <xdr:rowOff>228600</xdr:rowOff>
                  </to>
                </anchor>
              </controlPr>
            </control>
          </mc:Choice>
        </mc:AlternateContent>
        <mc:AlternateContent xmlns:mc="http://schemas.openxmlformats.org/markup-compatibility/2006">
          <mc:Choice Requires="x14">
            <control shapeId="11271" r:id="rId9" name="Check Box 1g">
              <controlPr locked="0" defaultSize="0" autoFill="0" autoLine="0" autoPict="0">
                <anchor moveWithCells="1">
                  <from>
                    <xdr:col>6</xdr:col>
                    <xdr:colOff>0</xdr:colOff>
                    <xdr:row>4</xdr:row>
                    <xdr:rowOff>0</xdr:rowOff>
                  </from>
                  <to>
                    <xdr:col>6</xdr:col>
                    <xdr:colOff>254000</xdr:colOff>
                    <xdr:row>4</xdr:row>
                    <xdr:rowOff>228600</xdr:rowOff>
                  </to>
                </anchor>
              </controlPr>
            </control>
          </mc:Choice>
        </mc:AlternateContent>
        <mc:AlternateContent xmlns:mc="http://schemas.openxmlformats.org/markup-compatibility/2006">
          <mc:Choice Requires="x14">
            <control shapeId="11272" r:id="rId10" name="Check Box 1h">
              <controlPr locked="0" defaultSize="0" autoFill="0" autoLine="0" autoPict="0">
                <anchor moveWithCells="1">
                  <from>
                    <xdr:col>8</xdr:col>
                    <xdr:colOff>25400</xdr:colOff>
                    <xdr:row>4</xdr:row>
                    <xdr:rowOff>12700</xdr:rowOff>
                  </from>
                  <to>
                    <xdr:col>8</xdr:col>
                    <xdr:colOff>279400</xdr:colOff>
                    <xdr:row>5</xdr:row>
                    <xdr:rowOff>12700</xdr:rowOff>
                  </to>
                </anchor>
              </controlPr>
            </control>
          </mc:Choice>
        </mc:AlternateContent>
        <mc:AlternateContent xmlns:mc="http://schemas.openxmlformats.org/markup-compatibility/2006">
          <mc:Choice Requires="x14">
            <control shapeId="11273" r:id="rId11" name="Check Box 1i">
              <controlPr locked="0" defaultSize="0" autoFill="0" autoLine="0" autoPict="0">
                <anchor moveWithCells="1">
                  <from>
                    <xdr:col>2</xdr:col>
                    <xdr:colOff>25400</xdr:colOff>
                    <xdr:row>5</xdr:row>
                    <xdr:rowOff>0</xdr:rowOff>
                  </from>
                  <to>
                    <xdr:col>2</xdr:col>
                    <xdr:colOff>279400</xdr:colOff>
                    <xdr:row>5</xdr:row>
                    <xdr:rowOff>228600</xdr:rowOff>
                  </to>
                </anchor>
              </controlPr>
            </control>
          </mc:Choice>
        </mc:AlternateContent>
        <mc:AlternateContent xmlns:mc="http://schemas.openxmlformats.org/markup-compatibility/2006">
          <mc:Choice Requires="x14">
            <control shapeId="11274" r:id="rId12" name="Check Box 1j">
              <controlPr locked="0" defaultSize="0" autoFill="0" autoLine="0" autoPict="0">
                <anchor moveWithCells="1">
                  <from>
                    <xdr:col>4</xdr:col>
                    <xdr:colOff>12700</xdr:colOff>
                    <xdr:row>5</xdr:row>
                    <xdr:rowOff>0</xdr:rowOff>
                  </from>
                  <to>
                    <xdr:col>4</xdr:col>
                    <xdr:colOff>266700</xdr:colOff>
                    <xdr:row>5</xdr:row>
                    <xdr:rowOff>228600</xdr:rowOff>
                  </to>
                </anchor>
              </controlPr>
            </control>
          </mc:Choice>
        </mc:AlternateContent>
        <mc:AlternateContent xmlns:mc="http://schemas.openxmlformats.org/markup-compatibility/2006">
          <mc:Choice Requires="x14">
            <control shapeId="11275" r:id="rId13" name="Check Box 1k">
              <controlPr locked="0" defaultSize="0" autoFill="0" autoLine="0" autoPict="0">
                <anchor moveWithCells="1">
                  <from>
                    <xdr:col>6</xdr:col>
                    <xdr:colOff>0</xdr:colOff>
                    <xdr:row>5</xdr:row>
                    <xdr:rowOff>0</xdr:rowOff>
                  </from>
                  <to>
                    <xdr:col>6</xdr:col>
                    <xdr:colOff>254000</xdr:colOff>
                    <xdr:row>5</xdr:row>
                    <xdr:rowOff>228600</xdr:rowOff>
                  </to>
                </anchor>
              </controlPr>
            </control>
          </mc:Choice>
        </mc:AlternateContent>
        <mc:AlternateContent xmlns:mc="http://schemas.openxmlformats.org/markup-compatibility/2006">
          <mc:Choice Requires="x14">
            <control shapeId="11276" r:id="rId14" name="Check Box 1l">
              <controlPr locked="0" defaultSize="0" autoFill="0" autoLine="0" autoPict="0">
                <anchor moveWithCells="1">
                  <from>
                    <xdr:col>8</xdr:col>
                    <xdr:colOff>25400</xdr:colOff>
                    <xdr:row>5</xdr:row>
                    <xdr:rowOff>12700</xdr:rowOff>
                  </from>
                  <to>
                    <xdr:col>8</xdr:col>
                    <xdr:colOff>279400</xdr:colOff>
                    <xdr:row>6</xdr:row>
                    <xdr:rowOff>12700</xdr:rowOff>
                  </to>
                </anchor>
              </controlPr>
            </control>
          </mc:Choice>
        </mc:AlternateContent>
        <mc:AlternateContent xmlns:mc="http://schemas.openxmlformats.org/markup-compatibility/2006">
          <mc:Choice Requires="x14">
            <control shapeId="11277" r:id="rId15" name="Option Button 2a">
              <controlPr locked="0" defaultSize="0" autoFill="0" autoLine="0" autoPict="0">
                <anchor moveWithCells="1">
                  <from>
                    <xdr:col>2</xdr:col>
                    <xdr:colOff>38100</xdr:colOff>
                    <xdr:row>7</xdr:row>
                    <xdr:rowOff>0</xdr:rowOff>
                  </from>
                  <to>
                    <xdr:col>2</xdr:col>
                    <xdr:colOff>292100</xdr:colOff>
                    <xdr:row>8</xdr:row>
                    <xdr:rowOff>25400</xdr:rowOff>
                  </to>
                </anchor>
              </controlPr>
            </control>
          </mc:Choice>
        </mc:AlternateContent>
        <mc:AlternateContent xmlns:mc="http://schemas.openxmlformats.org/markup-compatibility/2006">
          <mc:Choice Requires="x14">
            <control shapeId="11278" r:id="rId16" name="Option Button 2b">
              <controlPr locked="0" defaultSize="0" autoFill="0" autoLine="0" autoPict="0">
                <anchor moveWithCells="1">
                  <from>
                    <xdr:col>4</xdr:col>
                    <xdr:colOff>38100</xdr:colOff>
                    <xdr:row>7</xdr:row>
                    <xdr:rowOff>0</xdr:rowOff>
                  </from>
                  <to>
                    <xdr:col>4</xdr:col>
                    <xdr:colOff>292100</xdr:colOff>
                    <xdr:row>8</xdr:row>
                    <xdr:rowOff>25400</xdr:rowOff>
                  </to>
                </anchor>
              </controlPr>
            </control>
          </mc:Choice>
        </mc:AlternateContent>
        <mc:AlternateContent xmlns:mc="http://schemas.openxmlformats.org/markup-compatibility/2006">
          <mc:Choice Requires="x14">
            <control shapeId="11279" r:id="rId17" name="Group Box 2">
              <controlPr defaultSize="0" autoFill="0" autoPict="0">
                <anchor moveWithCells="1">
                  <from>
                    <xdr:col>1</xdr:col>
                    <xdr:colOff>2222500</xdr:colOff>
                    <xdr:row>6</xdr:row>
                    <xdr:rowOff>177800</xdr:rowOff>
                  </from>
                  <to>
                    <xdr:col>7</xdr:col>
                    <xdr:colOff>508000</xdr:colOff>
                    <xdr:row>8</xdr:row>
                    <xdr:rowOff>76200</xdr:rowOff>
                  </to>
                </anchor>
              </controlPr>
            </control>
          </mc:Choice>
        </mc:AlternateContent>
        <mc:AlternateContent xmlns:mc="http://schemas.openxmlformats.org/markup-compatibility/2006">
          <mc:Choice Requires="x14">
            <control shapeId="11280" r:id="rId18" name="Option Button 3a">
              <controlPr locked="0" defaultSize="0" autoFill="0" autoLine="0" autoPict="0">
                <anchor moveWithCells="1">
                  <from>
                    <xdr:col>2</xdr:col>
                    <xdr:colOff>38100</xdr:colOff>
                    <xdr:row>9</xdr:row>
                    <xdr:rowOff>0</xdr:rowOff>
                  </from>
                  <to>
                    <xdr:col>2</xdr:col>
                    <xdr:colOff>292100</xdr:colOff>
                    <xdr:row>10</xdr:row>
                    <xdr:rowOff>25400</xdr:rowOff>
                  </to>
                </anchor>
              </controlPr>
            </control>
          </mc:Choice>
        </mc:AlternateContent>
        <mc:AlternateContent xmlns:mc="http://schemas.openxmlformats.org/markup-compatibility/2006">
          <mc:Choice Requires="x14">
            <control shapeId="11281" r:id="rId19" name="Option Button 3b">
              <controlPr locked="0" defaultSize="0" autoFill="0" autoLine="0" autoPict="0">
                <anchor moveWithCells="1">
                  <from>
                    <xdr:col>4</xdr:col>
                    <xdr:colOff>12700</xdr:colOff>
                    <xdr:row>9</xdr:row>
                    <xdr:rowOff>0</xdr:rowOff>
                  </from>
                  <to>
                    <xdr:col>4</xdr:col>
                    <xdr:colOff>279400</xdr:colOff>
                    <xdr:row>10</xdr:row>
                    <xdr:rowOff>25400</xdr:rowOff>
                  </to>
                </anchor>
              </controlPr>
            </control>
          </mc:Choice>
        </mc:AlternateContent>
        <mc:AlternateContent xmlns:mc="http://schemas.openxmlformats.org/markup-compatibility/2006">
          <mc:Choice Requires="x14">
            <control shapeId="11282" r:id="rId20" name="Option Button 3c">
              <controlPr locked="0" defaultSize="0" autoFill="0" autoLine="0" autoPict="0">
                <anchor moveWithCells="1">
                  <from>
                    <xdr:col>6</xdr:col>
                    <xdr:colOff>0</xdr:colOff>
                    <xdr:row>9</xdr:row>
                    <xdr:rowOff>0</xdr:rowOff>
                  </from>
                  <to>
                    <xdr:col>6</xdr:col>
                    <xdr:colOff>266700</xdr:colOff>
                    <xdr:row>10</xdr:row>
                    <xdr:rowOff>25400</xdr:rowOff>
                  </to>
                </anchor>
              </controlPr>
            </control>
          </mc:Choice>
        </mc:AlternateContent>
        <mc:AlternateContent xmlns:mc="http://schemas.openxmlformats.org/markup-compatibility/2006">
          <mc:Choice Requires="x14">
            <control shapeId="11283" r:id="rId21" name="Option Button 3d">
              <controlPr locked="0" defaultSize="0" autoFill="0" autoLine="0" autoPict="0">
                <anchor moveWithCells="1">
                  <from>
                    <xdr:col>8</xdr:col>
                    <xdr:colOff>38100</xdr:colOff>
                    <xdr:row>9</xdr:row>
                    <xdr:rowOff>0</xdr:rowOff>
                  </from>
                  <to>
                    <xdr:col>8</xdr:col>
                    <xdr:colOff>292100</xdr:colOff>
                    <xdr:row>10</xdr:row>
                    <xdr:rowOff>25400</xdr:rowOff>
                  </to>
                </anchor>
              </controlPr>
            </control>
          </mc:Choice>
        </mc:AlternateContent>
        <mc:AlternateContent xmlns:mc="http://schemas.openxmlformats.org/markup-compatibility/2006">
          <mc:Choice Requires="x14">
            <control shapeId="11284" r:id="rId22" name="Group Box 3">
              <controlPr defaultSize="0" autoFill="0" autoPict="0">
                <anchor moveWithCells="1">
                  <from>
                    <xdr:col>1</xdr:col>
                    <xdr:colOff>2286000</xdr:colOff>
                    <xdr:row>8</xdr:row>
                    <xdr:rowOff>88900</xdr:rowOff>
                  </from>
                  <to>
                    <xdr:col>9</xdr:col>
                    <xdr:colOff>1244600</xdr:colOff>
                    <xdr:row>10</xdr:row>
                    <xdr:rowOff>152400</xdr:rowOff>
                  </to>
                </anchor>
              </controlPr>
            </control>
          </mc:Choice>
        </mc:AlternateContent>
        <mc:AlternateContent xmlns:mc="http://schemas.openxmlformats.org/markup-compatibility/2006">
          <mc:Choice Requires="x14">
            <control shapeId="11285" r:id="rId23" name="Option Button 4a">
              <controlPr locked="0" defaultSize="0" autoFill="0" autoLine="0" autoPict="0">
                <anchor moveWithCells="1">
                  <from>
                    <xdr:col>2</xdr:col>
                    <xdr:colOff>50800</xdr:colOff>
                    <xdr:row>11</xdr:row>
                    <xdr:rowOff>0</xdr:rowOff>
                  </from>
                  <to>
                    <xdr:col>2</xdr:col>
                    <xdr:colOff>304800</xdr:colOff>
                    <xdr:row>12</xdr:row>
                    <xdr:rowOff>25400</xdr:rowOff>
                  </to>
                </anchor>
              </controlPr>
            </control>
          </mc:Choice>
        </mc:AlternateContent>
        <mc:AlternateContent xmlns:mc="http://schemas.openxmlformats.org/markup-compatibility/2006">
          <mc:Choice Requires="x14">
            <control shapeId="11286" r:id="rId24" name="Option Button 4b">
              <controlPr locked="0" defaultSize="0" autoFill="0" autoLine="0" autoPict="0">
                <anchor moveWithCells="1">
                  <from>
                    <xdr:col>4</xdr:col>
                    <xdr:colOff>25400</xdr:colOff>
                    <xdr:row>11</xdr:row>
                    <xdr:rowOff>0</xdr:rowOff>
                  </from>
                  <to>
                    <xdr:col>4</xdr:col>
                    <xdr:colOff>292100</xdr:colOff>
                    <xdr:row>12</xdr:row>
                    <xdr:rowOff>25400</xdr:rowOff>
                  </to>
                </anchor>
              </controlPr>
            </control>
          </mc:Choice>
        </mc:AlternateContent>
        <mc:AlternateContent xmlns:mc="http://schemas.openxmlformats.org/markup-compatibility/2006">
          <mc:Choice Requires="x14">
            <control shapeId="11287" r:id="rId25" name="Option Button 4c">
              <controlPr locked="0" defaultSize="0" autoFill="0" autoLine="0" autoPict="0">
                <anchor moveWithCells="1">
                  <from>
                    <xdr:col>5</xdr:col>
                    <xdr:colOff>1943100</xdr:colOff>
                    <xdr:row>11</xdr:row>
                    <xdr:rowOff>0</xdr:rowOff>
                  </from>
                  <to>
                    <xdr:col>6</xdr:col>
                    <xdr:colOff>241300</xdr:colOff>
                    <xdr:row>12</xdr:row>
                    <xdr:rowOff>25400</xdr:rowOff>
                  </to>
                </anchor>
              </controlPr>
            </control>
          </mc:Choice>
        </mc:AlternateContent>
        <mc:AlternateContent xmlns:mc="http://schemas.openxmlformats.org/markup-compatibility/2006">
          <mc:Choice Requires="x14">
            <control shapeId="11288" r:id="rId26" name="Option Button 4d">
              <controlPr locked="0" defaultSize="0" autoFill="0" autoLine="0" autoPict="0">
                <anchor moveWithCells="1">
                  <from>
                    <xdr:col>8</xdr:col>
                    <xdr:colOff>38100</xdr:colOff>
                    <xdr:row>10</xdr:row>
                    <xdr:rowOff>215900</xdr:rowOff>
                  </from>
                  <to>
                    <xdr:col>8</xdr:col>
                    <xdr:colOff>292100</xdr:colOff>
                    <xdr:row>12</xdr:row>
                    <xdr:rowOff>25400</xdr:rowOff>
                  </to>
                </anchor>
              </controlPr>
            </control>
          </mc:Choice>
        </mc:AlternateContent>
        <mc:AlternateContent xmlns:mc="http://schemas.openxmlformats.org/markup-compatibility/2006">
          <mc:Choice Requires="x14">
            <control shapeId="11289" r:id="rId27" name="Option Button 4e">
              <controlPr locked="0" defaultSize="0" autoFill="0" autoLine="0" autoPict="0">
                <anchor moveWithCells="1">
                  <from>
                    <xdr:col>2</xdr:col>
                    <xdr:colOff>50800</xdr:colOff>
                    <xdr:row>12</xdr:row>
                    <xdr:rowOff>12700</xdr:rowOff>
                  </from>
                  <to>
                    <xdr:col>2</xdr:col>
                    <xdr:colOff>304800</xdr:colOff>
                    <xdr:row>13</xdr:row>
                    <xdr:rowOff>38100</xdr:rowOff>
                  </to>
                </anchor>
              </controlPr>
            </control>
          </mc:Choice>
        </mc:AlternateContent>
        <mc:AlternateContent xmlns:mc="http://schemas.openxmlformats.org/markup-compatibility/2006">
          <mc:Choice Requires="x14">
            <control shapeId="11290" r:id="rId28" name="Option Button 4f">
              <controlPr locked="0" defaultSize="0" autoFill="0" autoLine="0" autoPict="0">
                <anchor moveWithCells="1">
                  <from>
                    <xdr:col>4</xdr:col>
                    <xdr:colOff>25400</xdr:colOff>
                    <xdr:row>11</xdr:row>
                    <xdr:rowOff>215900</xdr:rowOff>
                  </from>
                  <to>
                    <xdr:col>4</xdr:col>
                    <xdr:colOff>292100</xdr:colOff>
                    <xdr:row>13</xdr:row>
                    <xdr:rowOff>25400</xdr:rowOff>
                  </to>
                </anchor>
              </controlPr>
            </control>
          </mc:Choice>
        </mc:AlternateContent>
        <mc:AlternateContent xmlns:mc="http://schemas.openxmlformats.org/markup-compatibility/2006">
          <mc:Choice Requires="x14">
            <control shapeId="11291" r:id="rId29" name="Option Button 4g">
              <controlPr locked="0" defaultSize="0" autoFill="0" autoLine="0" autoPict="0">
                <anchor moveWithCells="1">
                  <from>
                    <xdr:col>5</xdr:col>
                    <xdr:colOff>1943100</xdr:colOff>
                    <xdr:row>12</xdr:row>
                    <xdr:rowOff>12700</xdr:rowOff>
                  </from>
                  <to>
                    <xdr:col>6</xdr:col>
                    <xdr:colOff>241300</xdr:colOff>
                    <xdr:row>13</xdr:row>
                    <xdr:rowOff>38100</xdr:rowOff>
                  </to>
                </anchor>
              </controlPr>
            </control>
          </mc:Choice>
        </mc:AlternateContent>
        <mc:AlternateContent xmlns:mc="http://schemas.openxmlformats.org/markup-compatibility/2006">
          <mc:Choice Requires="x14">
            <control shapeId="11292" r:id="rId30" name="Group Box 4">
              <controlPr defaultSize="0" autoFill="0" autoPict="0">
                <anchor moveWithCells="1">
                  <from>
                    <xdr:col>1</xdr:col>
                    <xdr:colOff>2298700</xdr:colOff>
                    <xdr:row>10</xdr:row>
                    <xdr:rowOff>127000</xdr:rowOff>
                  </from>
                  <to>
                    <xdr:col>9</xdr:col>
                    <xdr:colOff>1270000</xdr:colOff>
                    <xdr:row>13</xdr:row>
                    <xdr:rowOff>101600</xdr:rowOff>
                  </to>
                </anchor>
              </controlPr>
            </control>
          </mc:Choice>
        </mc:AlternateContent>
        <mc:AlternateContent xmlns:mc="http://schemas.openxmlformats.org/markup-compatibility/2006">
          <mc:Choice Requires="x14">
            <control shapeId="11293" r:id="rId31" name="Option Button 5a">
              <controlPr locked="0" defaultSize="0" autoFill="0" autoLine="0" autoPict="0">
                <anchor moveWithCells="1">
                  <from>
                    <xdr:col>2</xdr:col>
                    <xdr:colOff>50800</xdr:colOff>
                    <xdr:row>14</xdr:row>
                    <xdr:rowOff>12700</xdr:rowOff>
                  </from>
                  <to>
                    <xdr:col>2</xdr:col>
                    <xdr:colOff>304800</xdr:colOff>
                    <xdr:row>15</xdr:row>
                    <xdr:rowOff>38100</xdr:rowOff>
                  </to>
                </anchor>
              </controlPr>
            </control>
          </mc:Choice>
        </mc:AlternateContent>
        <mc:AlternateContent xmlns:mc="http://schemas.openxmlformats.org/markup-compatibility/2006">
          <mc:Choice Requires="x14">
            <control shapeId="11294" r:id="rId32" name="Option Button 5b">
              <controlPr locked="0" defaultSize="0" autoFill="0" autoLine="0" autoPict="0">
                <anchor moveWithCells="1">
                  <from>
                    <xdr:col>4</xdr:col>
                    <xdr:colOff>38100</xdr:colOff>
                    <xdr:row>14</xdr:row>
                    <xdr:rowOff>12700</xdr:rowOff>
                  </from>
                  <to>
                    <xdr:col>4</xdr:col>
                    <xdr:colOff>304800</xdr:colOff>
                    <xdr:row>15</xdr:row>
                    <xdr:rowOff>38100</xdr:rowOff>
                  </to>
                </anchor>
              </controlPr>
            </control>
          </mc:Choice>
        </mc:AlternateContent>
        <mc:AlternateContent xmlns:mc="http://schemas.openxmlformats.org/markup-compatibility/2006">
          <mc:Choice Requires="x14">
            <control shapeId="11295" r:id="rId33" name="Option Button 5c">
              <controlPr locked="0" defaultSize="0" autoFill="0" autoLine="0" autoPict="0">
                <anchor moveWithCells="1">
                  <from>
                    <xdr:col>5</xdr:col>
                    <xdr:colOff>1955800</xdr:colOff>
                    <xdr:row>14</xdr:row>
                    <xdr:rowOff>12700</xdr:rowOff>
                  </from>
                  <to>
                    <xdr:col>6</xdr:col>
                    <xdr:colOff>254000</xdr:colOff>
                    <xdr:row>15</xdr:row>
                    <xdr:rowOff>38100</xdr:rowOff>
                  </to>
                </anchor>
              </controlPr>
            </control>
          </mc:Choice>
        </mc:AlternateContent>
        <mc:AlternateContent xmlns:mc="http://schemas.openxmlformats.org/markup-compatibility/2006">
          <mc:Choice Requires="x14">
            <control shapeId="11296" r:id="rId34" name="Group Box 5">
              <controlPr defaultSize="0" autoFill="0" autoPict="0">
                <anchor moveWithCells="1">
                  <from>
                    <xdr:col>1</xdr:col>
                    <xdr:colOff>2260600</xdr:colOff>
                    <xdr:row>13</xdr:row>
                    <xdr:rowOff>101600</xdr:rowOff>
                  </from>
                  <to>
                    <xdr:col>7</xdr:col>
                    <xdr:colOff>927100</xdr:colOff>
                    <xdr:row>15</xdr:row>
                    <xdr:rowOff>152400</xdr:rowOff>
                  </to>
                </anchor>
              </controlPr>
            </control>
          </mc:Choice>
        </mc:AlternateContent>
        <mc:AlternateContent xmlns:mc="http://schemas.openxmlformats.org/markup-compatibility/2006">
          <mc:Choice Requires="x14">
            <control shapeId="11297" r:id="rId35" name="Option Button 6a">
              <controlPr locked="0" defaultSize="0" autoFill="0" autoLine="0" autoPict="0">
                <anchor moveWithCells="1">
                  <from>
                    <xdr:col>2</xdr:col>
                    <xdr:colOff>38100</xdr:colOff>
                    <xdr:row>16</xdr:row>
                    <xdr:rowOff>12700</xdr:rowOff>
                  </from>
                  <to>
                    <xdr:col>2</xdr:col>
                    <xdr:colOff>292100</xdr:colOff>
                    <xdr:row>17</xdr:row>
                    <xdr:rowOff>38100</xdr:rowOff>
                  </to>
                </anchor>
              </controlPr>
            </control>
          </mc:Choice>
        </mc:AlternateContent>
        <mc:AlternateContent xmlns:mc="http://schemas.openxmlformats.org/markup-compatibility/2006">
          <mc:Choice Requires="x14">
            <control shapeId="11298" r:id="rId36" name="Option Button 6b">
              <controlPr locked="0" defaultSize="0" autoFill="0" autoLine="0" autoPict="0">
                <anchor moveWithCells="1">
                  <from>
                    <xdr:col>4</xdr:col>
                    <xdr:colOff>38100</xdr:colOff>
                    <xdr:row>16</xdr:row>
                    <xdr:rowOff>12700</xdr:rowOff>
                  </from>
                  <to>
                    <xdr:col>4</xdr:col>
                    <xdr:colOff>292100</xdr:colOff>
                    <xdr:row>17</xdr:row>
                    <xdr:rowOff>38100</xdr:rowOff>
                  </to>
                </anchor>
              </controlPr>
            </control>
          </mc:Choice>
        </mc:AlternateContent>
        <mc:AlternateContent xmlns:mc="http://schemas.openxmlformats.org/markup-compatibility/2006">
          <mc:Choice Requires="x14">
            <control shapeId="11299" r:id="rId37" name="Group Box 6">
              <controlPr defaultSize="0" autoFill="0" autoPict="0">
                <anchor moveWithCells="1">
                  <from>
                    <xdr:col>1</xdr:col>
                    <xdr:colOff>2235200</xdr:colOff>
                    <xdr:row>15</xdr:row>
                    <xdr:rowOff>139700</xdr:rowOff>
                  </from>
                  <to>
                    <xdr:col>5</xdr:col>
                    <xdr:colOff>1574800</xdr:colOff>
                    <xdr:row>17</xdr:row>
                    <xdr:rowOff>139700</xdr:rowOff>
                  </to>
                </anchor>
              </controlPr>
            </control>
          </mc:Choice>
        </mc:AlternateContent>
        <mc:AlternateContent xmlns:mc="http://schemas.openxmlformats.org/markup-compatibility/2006">
          <mc:Choice Requires="x14">
            <control shapeId="11300" r:id="rId38" name="Option Button 7a">
              <controlPr locked="0" defaultSize="0" autoFill="0" autoLine="0" autoPict="0">
                <anchor moveWithCells="1">
                  <from>
                    <xdr:col>2</xdr:col>
                    <xdr:colOff>50800</xdr:colOff>
                    <xdr:row>18</xdr:row>
                    <xdr:rowOff>0</xdr:rowOff>
                  </from>
                  <to>
                    <xdr:col>2</xdr:col>
                    <xdr:colOff>304800</xdr:colOff>
                    <xdr:row>19</xdr:row>
                    <xdr:rowOff>25400</xdr:rowOff>
                  </to>
                </anchor>
              </controlPr>
            </control>
          </mc:Choice>
        </mc:AlternateContent>
        <mc:AlternateContent xmlns:mc="http://schemas.openxmlformats.org/markup-compatibility/2006">
          <mc:Choice Requires="x14">
            <control shapeId="11301" r:id="rId39" name="Option Button 7b">
              <controlPr locked="0" defaultSize="0" autoFill="0" autoLine="0" autoPict="0">
                <anchor moveWithCells="1">
                  <from>
                    <xdr:col>4</xdr:col>
                    <xdr:colOff>25400</xdr:colOff>
                    <xdr:row>18</xdr:row>
                    <xdr:rowOff>0</xdr:rowOff>
                  </from>
                  <to>
                    <xdr:col>4</xdr:col>
                    <xdr:colOff>279400</xdr:colOff>
                    <xdr:row>19</xdr:row>
                    <xdr:rowOff>25400</xdr:rowOff>
                  </to>
                </anchor>
              </controlPr>
            </control>
          </mc:Choice>
        </mc:AlternateContent>
        <mc:AlternateContent xmlns:mc="http://schemas.openxmlformats.org/markup-compatibility/2006">
          <mc:Choice Requires="x14">
            <control shapeId="11302" r:id="rId40" name="Group Box 7">
              <controlPr defaultSize="0" autoFill="0" autoPict="0">
                <anchor moveWithCells="1">
                  <from>
                    <xdr:col>1</xdr:col>
                    <xdr:colOff>2171700</xdr:colOff>
                    <xdr:row>17</xdr:row>
                    <xdr:rowOff>165100</xdr:rowOff>
                  </from>
                  <to>
                    <xdr:col>5</xdr:col>
                    <xdr:colOff>1562100</xdr:colOff>
                    <xdr:row>19</xdr:row>
                    <xdr:rowOff>203200</xdr:rowOff>
                  </to>
                </anchor>
              </controlPr>
            </control>
          </mc:Choice>
        </mc:AlternateContent>
        <mc:AlternateContent xmlns:mc="http://schemas.openxmlformats.org/markup-compatibility/2006">
          <mc:Choice Requires="x14">
            <control shapeId="11303" r:id="rId41" name="Option Button 8a">
              <controlPr locked="0" defaultSize="0" autoFill="0" autoLine="0" autoPict="0">
                <anchor moveWithCells="1">
                  <from>
                    <xdr:col>2</xdr:col>
                    <xdr:colOff>50800</xdr:colOff>
                    <xdr:row>20</xdr:row>
                    <xdr:rowOff>0</xdr:rowOff>
                  </from>
                  <to>
                    <xdr:col>2</xdr:col>
                    <xdr:colOff>304800</xdr:colOff>
                    <xdr:row>21</xdr:row>
                    <xdr:rowOff>25400</xdr:rowOff>
                  </to>
                </anchor>
              </controlPr>
            </control>
          </mc:Choice>
        </mc:AlternateContent>
        <mc:AlternateContent xmlns:mc="http://schemas.openxmlformats.org/markup-compatibility/2006">
          <mc:Choice Requires="x14">
            <control shapeId="11304" r:id="rId42" name="Option Button 8b">
              <controlPr locked="0" defaultSize="0" autoFill="0" autoLine="0" autoPict="0">
                <anchor moveWithCells="1">
                  <from>
                    <xdr:col>4</xdr:col>
                    <xdr:colOff>25400</xdr:colOff>
                    <xdr:row>20</xdr:row>
                    <xdr:rowOff>0</xdr:rowOff>
                  </from>
                  <to>
                    <xdr:col>4</xdr:col>
                    <xdr:colOff>279400</xdr:colOff>
                    <xdr:row>21</xdr:row>
                    <xdr:rowOff>25400</xdr:rowOff>
                  </to>
                </anchor>
              </controlPr>
            </control>
          </mc:Choice>
        </mc:AlternateContent>
        <mc:AlternateContent xmlns:mc="http://schemas.openxmlformats.org/markup-compatibility/2006">
          <mc:Choice Requires="x14">
            <control shapeId="11305" r:id="rId43" name="Group Box 8">
              <controlPr defaultSize="0" autoFill="0" autoPict="0">
                <anchor moveWithCells="1">
                  <from>
                    <xdr:col>1</xdr:col>
                    <xdr:colOff>2184400</xdr:colOff>
                    <xdr:row>19</xdr:row>
                    <xdr:rowOff>165100</xdr:rowOff>
                  </from>
                  <to>
                    <xdr:col>5</xdr:col>
                    <xdr:colOff>1587500</xdr:colOff>
                    <xdr:row>21</xdr:row>
                    <xdr:rowOff>114300</xdr:rowOff>
                  </to>
                </anchor>
              </controlPr>
            </control>
          </mc:Choice>
        </mc:AlternateContent>
        <mc:AlternateContent xmlns:mc="http://schemas.openxmlformats.org/markup-compatibility/2006">
          <mc:Choice Requires="x14">
            <control shapeId="11306" r:id="rId44" name="Check Box 9a">
              <controlPr locked="0" defaultSize="0" autoFill="0" autoLine="0" autoPict="0">
                <anchor moveWithCells="1">
                  <from>
                    <xdr:col>2</xdr:col>
                    <xdr:colOff>38100</xdr:colOff>
                    <xdr:row>22</xdr:row>
                    <xdr:rowOff>0</xdr:rowOff>
                  </from>
                  <to>
                    <xdr:col>2</xdr:col>
                    <xdr:colOff>292100</xdr:colOff>
                    <xdr:row>22</xdr:row>
                    <xdr:rowOff>228600</xdr:rowOff>
                  </to>
                </anchor>
              </controlPr>
            </control>
          </mc:Choice>
        </mc:AlternateContent>
        <mc:AlternateContent xmlns:mc="http://schemas.openxmlformats.org/markup-compatibility/2006">
          <mc:Choice Requires="x14">
            <control shapeId="11307" r:id="rId45" name="Check Box 9b">
              <controlPr locked="0" defaultSize="0" autoFill="0" autoLine="0" autoPict="0">
                <anchor moveWithCells="1">
                  <from>
                    <xdr:col>4</xdr:col>
                    <xdr:colOff>25400</xdr:colOff>
                    <xdr:row>22</xdr:row>
                    <xdr:rowOff>0</xdr:rowOff>
                  </from>
                  <to>
                    <xdr:col>4</xdr:col>
                    <xdr:colOff>279400</xdr:colOff>
                    <xdr:row>22</xdr:row>
                    <xdr:rowOff>228600</xdr:rowOff>
                  </to>
                </anchor>
              </controlPr>
            </control>
          </mc:Choice>
        </mc:AlternateContent>
        <mc:AlternateContent xmlns:mc="http://schemas.openxmlformats.org/markup-compatibility/2006">
          <mc:Choice Requires="x14">
            <control shapeId="11308" r:id="rId46" name="Check Box 9c">
              <controlPr locked="0" defaultSize="0" autoFill="0" autoLine="0" autoPict="0">
                <anchor moveWithCells="1">
                  <from>
                    <xdr:col>6</xdr:col>
                    <xdr:colOff>12700</xdr:colOff>
                    <xdr:row>22</xdr:row>
                    <xdr:rowOff>0</xdr:rowOff>
                  </from>
                  <to>
                    <xdr:col>6</xdr:col>
                    <xdr:colOff>279400</xdr:colOff>
                    <xdr:row>22</xdr:row>
                    <xdr:rowOff>228600</xdr:rowOff>
                  </to>
                </anchor>
              </controlPr>
            </control>
          </mc:Choice>
        </mc:AlternateContent>
        <mc:AlternateContent xmlns:mc="http://schemas.openxmlformats.org/markup-compatibility/2006">
          <mc:Choice Requires="x14">
            <control shapeId="11309" r:id="rId47" name="Check Box 9d">
              <controlPr locked="0" defaultSize="0" autoFill="0" autoLine="0" autoPict="0">
                <anchor moveWithCells="1">
                  <from>
                    <xdr:col>8</xdr:col>
                    <xdr:colOff>38100</xdr:colOff>
                    <xdr:row>22</xdr:row>
                    <xdr:rowOff>12700</xdr:rowOff>
                  </from>
                  <to>
                    <xdr:col>8</xdr:col>
                    <xdr:colOff>292100</xdr:colOff>
                    <xdr:row>23</xdr:row>
                    <xdr:rowOff>12700</xdr:rowOff>
                  </to>
                </anchor>
              </controlPr>
            </control>
          </mc:Choice>
        </mc:AlternateContent>
        <mc:AlternateContent xmlns:mc="http://schemas.openxmlformats.org/markup-compatibility/2006">
          <mc:Choice Requires="x14">
            <control shapeId="11310" r:id="rId48" name="Check Box 9e">
              <controlPr locked="0" defaultSize="0" autoFill="0" autoLine="0" autoPict="0">
                <anchor moveWithCells="1">
                  <from>
                    <xdr:col>2</xdr:col>
                    <xdr:colOff>38100</xdr:colOff>
                    <xdr:row>23</xdr:row>
                    <xdr:rowOff>0</xdr:rowOff>
                  </from>
                  <to>
                    <xdr:col>2</xdr:col>
                    <xdr:colOff>292100</xdr:colOff>
                    <xdr:row>23</xdr:row>
                    <xdr:rowOff>228600</xdr:rowOff>
                  </to>
                </anchor>
              </controlPr>
            </control>
          </mc:Choice>
        </mc:AlternateContent>
        <mc:AlternateContent xmlns:mc="http://schemas.openxmlformats.org/markup-compatibility/2006">
          <mc:Choice Requires="x14">
            <control shapeId="11311" r:id="rId49" name="Check Box 9f">
              <controlPr locked="0" defaultSize="0" autoFill="0" autoLine="0" autoPict="0">
                <anchor moveWithCells="1">
                  <from>
                    <xdr:col>4</xdr:col>
                    <xdr:colOff>25400</xdr:colOff>
                    <xdr:row>23</xdr:row>
                    <xdr:rowOff>0</xdr:rowOff>
                  </from>
                  <to>
                    <xdr:col>4</xdr:col>
                    <xdr:colOff>279400</xdr:colOff>
                    <xdr:row>23</xdr:row>
                    <xdr:rowOff>228600</xdr:rowOff>
                  </to>
                </anchor>
              </controlPr>
            </control>
          </mc:Choice>
        </mc:AlternateContent>
        <mc:AlternateContent xmlns:mc="http://schemas.openxmlformats.org/markup-compatibility/2006">
          <mc:Choice Requires="x14">
            <control shapeId="11312" r:id="rId50" name="Check Box 9g">
              <controlPr locked="0" defaultSize="0" autoFill="0" autoLine="0" autoPict="0">
                <anchor moveWithCells="1">
                  <from>
                    <xdr:col>6</xdr:col>
                    <xdr:colOff>12700</xdr:colOff>
                    <xdr:row>23</xdr:row>
                    <xdr:rowOff>0</xdr:rowOff>
                  </from>
                  <to>
                    <xdr:col>6</xdr:col>
                    <xdr:colOff>279400</xdr:colOff>
                    <xdr:row>23</xdr:row>
                    <xdr:rowOff>228600</xdr:rowOff>
                  </to>
                </anchor>
              </controlPr>
            </control>
          </mc:Choice>
        </mc:AlternateContent>
        <mc:AlternateContent xmlns:mc="http://schemas.openxmlformats.org/markup-compatibility/2006">
          <mc:Choice Requires="x14">
            <control shapeId="11313" r:id="rId51" name="Check Box 9h">
              <controlPr locked="0" defaultSize="0" autoFill="0" autoLine="0" autoPict="0">
                <anchor moveWithCells="1">
                  <from>
                    <xdr:col>8</xdr:col>
                    <xdr:colOff>38100</xdr:colOff>
                    <xdr:row>23</xdr:row>
                    <xdr:rowOff>12700</xdr:rowOff>
                  </from>
                  <to>
                    <xdr:col>8</xdr:col>
                    <xdr:colOff>292100</xdr:colOff>
                    <xdr:row>24</xdr:row>
                    <xdr:rowOff>12700</xdr:rowOff>
                  </to>
                </anchor>
              </controlPr>
            </control>
          </mc:Choice>
        </mc:AlternateContent>
        <mc:AlternateContent xmlns:mc="http://schemas.openxmlformats.org/markup-compatibility/2006">
          <mc:Choice Requires="x14">
            <control shapeId="11314" r:id="rId52" name="Check Box 9i">
              <controlPr locked="0" defaultSize="0" autoFill="0" autoLine="0" autoPict="0">
                <anchor moveWithCells="1">
                  <from>
                    <xdr:col>2</xdr:col>
                    <xdr:colOff>38100</xdr:colOff>
                    <xdr:row>24</xdr:row>
                    <xdr:rowOff>0</xdr:rowOff>
                  </from>
                  <to>
                    <xdr:col>2</xdr:col>
                    <xdr:colOff>292100</xdr:colOff>
                    <xdr:row>24</xdr:row>
                    <xdr:rowOff>228600</xdr:rowOff>
                  </to>
                </anchor>
              </controlPr>
            </control>
          </mc:Choice>
        </mc:AlternateContent>
        <mc:AlternateContent xmlns:mc="http://schemas.openxmlformats.org/markup-compatibility/2006">
          <mc:Choice Requires="x14">
            <control shapeId="11315" r:id="rId53" name="Check Box 9j">
              <controlPr locked="0" defaultSize="0" autoFill="0" autoLine="0" autoPict="0">
                <anchor moveWithCells="1">
                  <from>
                    <xdr:col>4</xdr:col>
                    <xdr:colOff>25400</xdr:colOff>
                    <xdr:row>24</xdr:row>
                    <xdr:rowOff>0</xdr:rowOff>
                  </from>
                  <to>
                    <xdr:col>4</xdr:col>
                    <xdr:colOff>279400</xdr:colOff>
                    <xdr:row>24</xdr:row>
                    <xdr:rowOff>228600</xdr:rowOff>
                  </to>
                </anchor>
              </controlPr>
            </control>
          </mc:Choice>
        </mc:AlternateContent>
        <mc:AlternateContent xmlns:mc="http://schemas.openxmlformats.org/markup-compatibility/2006">
          <mc:Choice Requires="x14">
            <control shapeId="11316" r:id="rId54" name="Check Box 9k">
              <controlPr locked="0" defaultSize="0" autoFill="0" autoLine="0" autoPict="0">
                <anchor moveWithCells="1">
                  <from>
                    <xdr:col>6</xdr:col>
                    <xdr:colOff>12700</xdr:colOff>
                    <xdr:row>24</xdr:row>
                    <xdr:rowOff>0</xdr:rowOff>
                  </from>
                  <to>
                    <xdr:col>6</xdr:col>
                    <xdr:colOff>266700</xdr:colOff>
                    <xdr:row>24</xdr:row>
                    <xdr:rowOff>228600</xdr:rowOff>
                  </to>
                </anchor>
              </controlPr>
            </control>
          </mc:Choice>
        </mc:AlternateContent>
        <mc:AlternateContent xmlns:mc="http://schemas.openxmlformats.org/markup-compatibility/2006">
          <mc:Choice Requires="x14">
            <control shapeId="11317" r:id="rId55" name="Check Box 10a">
              <controlPr locked="0" defaultSize="0" autoFill="0" autoLine="0" autoPict="0">
                <anchor moveWithCells="1">
                  <from>
                    <xdr:col>2</xdr:col>
                    <xdr:colOff>25400</xdr:colOff>
                    <xdr:row>26</xdr:row>
                    <xdr:rowOff>12700</xdr:rowOff>
                  </from>
                  <to>
                    <xdr:col>2</xdr:col>
                    <xdr:colOff>279400</xdr:colOff>
                    <xdr:row>27</xdr:row>
                    <xdr:rowOff>12700</xdr:rowOff>
                  </to>
                </anchor>
              </controlPr>
            </control>
          </mc:Choice>
        </mc:AlternateContent>
        <mc:AlternateContent xmlns:mc="http://schemas.openxmlformats.org/markup-compatibility/2006">
          <mc:Choice Requires="x14">
            <control shapeId="11318" r:id="rId56" name="Check Box 10b">
              <controlPr locked="0" defaultSize="0" autoFill="0" autoLine="0" autoPict="0">
                <anchor moveWithCells="1">
                  <from>
                    <xdr:col>4</xdr:col>
                    <xdr:colOff>12700</xdr:colOff>
                    <xdr:row>26</xdr:row>
                    <xdr:rowOff>12700</xdr:rowOff>
                  </from>
                  <to>
                    <xdr:col>4</xdr:col>
                    <xdr:colOff>266700</xdr:colOff>
                    <xdr:row>27</xdr:row>
                    <xdr:rowOff>12700</xdr:rowOff>
                  </to>
                </anchor>
              </controlPr>
            </control>
          </mc:Choice>
        </mc:AlternateContent>
        <mc:AlternateContent xmlns:mc="http://schemas.openxmlformats.org/markup-compatibility/2006">
          <mc:Choice Requires="x14">
            <control shapeId="11319" r:id="rId57" name="Check Box 10c">
              <controlPr locked="0" defaultSize="0" autoFill="0" autoLine="0" autoPict="0">
                <anchor moveWithCells="1">
                  <from>
                    <xdr:col>6</xdr:col>
                    <xdr:colOff>0</xdr:colOff>
                    <xdr:row>26</xdr:row>
                    <xdr:rowOff>12700</xdr:rowOff>
                  </from>
                  <to>
                    <xdr:col>6</xdr:col>
                    <xdr:colOff>254000</xdr:colOff>
                    <xdr:row>27</xdr:row>
                    <xdr:rowOff>12700</xdr:rowOff>
                  </to>
                </anchor>
              </controlPr>
            </control>
          </mc:Choice>
        </mc:AlternateContent>
        <mc:AlternateContent xmlns:mc="http://schemas.openxmlformats.org/markup-compatibility/2006">
          <mc:Choice Requires="x14">
            <control shapeId="11320" r:id="rId58" name="Check Box 10d">
              <controlPr locked="0" defaultSize="0" autoFill="0" autoLine="0" autoPict="0">
                <anchor moveWithCells="1">
                  <from>
                    <xdr:col>8</xdr:col>
                    <xdr:colOff>25400</xdr:colOff>
                    <xdr:row>26</xdr:row>
                    <xdr:rowOff>25400</xdr:rowOff>
                  </from>
                  <to>
                    <xdr:col>8</xdr:col>
                    <xdr:colOff>279400</xdr:colOff>
                    <xdr:row>27</xdr:row>
                    <xdr:rowOff>25400</xdr:rowOff>
                  </to>
                </anchor>
              </controlPr>
            </control>
          </mc:Choice>
        </mc:AlternateContent>
        <mc:AlternateContent xmlns:mc="http://schemas.openxmlformats.org/markup-compatibility/2006">
          <mc:Choice Requires="x14">
            <control shapeId="11321" r:id="rId59" name="Check Box 10e">
              <controlPr locked="0" defaultSize="0" autoFill="0" autoLine="0" autoPict="0">
                <anchor moveWithCells="1">
                  <from>
                    <xdr:col>2</xdr:col>
                    <xdr:colOff>25400</xdr:colOff>
                    <xdr:row>27</xdr:row>
                    <xdr:rowOff>12700</xdr:rowOff>
                  </from>
                  <to>
                    <xdr:col>2</xdr:col>
                    <xdr:colOff>279400</xdr:colOff>
                    <xdr:row>28</xdr:row>
                    <xdr:rowOff>12700</xdr:rowOff>
                  </to>
                </anchor>
              </controlPr>
            </control>
          </mc:Choice>
        </mc:AlternateContent>
        <mc:AlternateContent xmlns:mc="http://schemas.openxmlformats.org/markup-compatibility/2006">
          <mc:Choice Requires="x14">
            <control shapeId="11322" r:id="rId60" name="Check Box 10f">
              <controlPr locked="0" defaultSize="0" autoFill="0" autoLine="0" autoPict="0">
                <anchor moveWithCells="1">
                  <from>
                    <xdr:col>4</xdr:col>
                    <xdr:colOff>12700</xdr:colOff>
                    <xdr:row>27</xdr:row>
                    <xdr:rowOff>12700</xdr:rowOff>
                  </from>
                  <to>
                    <xdr:col>4</xdr:col>
                    <xdr:colOff>266700</xdr:colOff>
                    <xdr:row>28</xdr:row>
                    <xdr:rowOff>12700</xdr:rowOff>
                  </to>
                </anchor>
              </controlPr>
            </control>
          </mc:Choice>
        </mc:AlternateContent>
        <mc:AlternateContent xmlns:mc="http://schemas.openxmlformats.org/markup-compatibility/2006">
          <mc:Choice Requires="x14">
            <control shapeId="11323" r:id="rId61" name="Check Box 10g">
              <controlPr locked="0" defaultSize="0" autoFill="0" autoLine="0" autoPict="0">
                <anchor moveWithCells="1">
                  <from>
                    <xdr:col>6</xdr:col>
                    <xdr:colOff>0</xdr:colOff>
                    <xdr:row>27</xdr:row>
                    <xdr:rowOff>12700</xdr:rowOff>
                  </from>
                  <to>
                    <xdr:col>6</xdr:col>
                    <xdr:colOff>254000</xdr:colOff>
                    <xdr:row>28</xdr:row>
                    <xdr:rowOff>12700</xdr:rowOff>
                  </to>
                </anchor>
              </controlPr>
            </control>
          </mc:Choice>
        </mc:AlternateContent>
        <mc:AlternateContent xmlns:mc="http://schemas.openxmlformats.org/markup-compatibility/2006">
          <mc:Choice Requires="x14">
            <control shapeId="11324" r:id="rId62" name="Check Box 10h">
              <controlPr locked="0" defaultSize="0" autoFill="0" autoLine="0" autoPict="0">
                <anchor moveWithCells="1">
                  <from>
                    <xdr:col>8</xdr:col>
                    <xdr:colOff>25400</xdr:colOff>
                    <xdr:row>27</xdr:row>
                    <xdr:rowOff>25400</xdr:rowOff>
                  </from>
                  <to>
                    <xdr:col>8</xdr:col>
                    <xdr:colOff>279400</xdr:colOff>
                    <xdr:row>28</xdr:row>
                    <xdr:rowOff>25400</xdr:rowOff>
                  </to>
                </anchor>
              </controlPr>
            </control>
          </mc:Choice>
        </mc:AlternateContent>
        <mc:AlternateContent xmlns:mc="http://schemas.openxmlformats.org/markup-compatibility/2006">
          <mc:Choice Requires="x14">
            <control shapeId="11325" r:id="rId63" name="Check Box 10i">
              <controlPr locked="0" defaultSize="0" autoFill="0" autoLine="0" autoPict="0">
                <anchor moveWithCells="1">
                  <from>
                    <xdr:col>2</xdr:col>
                    <xdr:colOff>25400</xdr:colOff>
                    <xdr:row>28</xdr:row>
                    <xdr:rowOff>12700</xdr:rowOff>
                  </from>
                  <to>
                    <xdr:col>2</xdr:col>
                    <xdr:colOff>279400</xdr:colOff>
                    <xdr:row>29</xdr:row>
                    <xdr:rowOff>12700</xdr:rowOff>
                  </to>
                </anchor>
              </controlPr>
            </control>
          </mc:Choice>
        </mc:AlternateContent>
        <mc:AlternateContent xmlns:mc="http://schemas.openxmlformats.org/markup-compatibility/2006">
          <mc:Choice Requires="x14">
            <control shapeId="11326" r:id="rId64" name="Check Box 10j">
              <controlPr locked="0" defaultSize="0" autoFill="0" autoLine="0" autoPict="0">
                <anchor moveWithCells="1">
                  <from>
                    <xdr:col>4</xdr:col>
                    <xdr:colOff>12700</xdr:colOff>
                    <xdr:row>27</xdr:row>
                    <xdr:rowOff>228600</xdr:rowOff>
                  </from>
                  <to>
                    <xdr:col>4</xdr:col>
                    <xdr:colOff>266700</xdr:colOff>
                    <xdr:row>28</xdr:row>
                    <xdr:rowOff>228600</xdr:rowOff>
                  </to>
                </anchor>
              </controlPr>
            </control>
          </mc:Choice>
        </mc:AlternateContent>
        <mc:AlternateContent xmlns:mc="http://schemas.openxmlformats.org/markup-compatibility/2006">
          <mc:Choice Requires="x14">
            <control shapeId="11327" r:id="rId65" name="Option Button 11a">
              <controlPr locked="0" defaultSize="0" autoFill="0" autoLine="0" autoPict="0">
                <anchor moveWithCells="1">
                  <from>
                    <xdr:col>2</xdr:col>
                    <xdr:colOff>50800</xdr:colOff>
                    <xdr:row>30</xdr:row>
                    <xdr:rowOff>0</xdr:rowOff>
                  </from>
                  <to>
                    <xdr:col>2</xdr:col>
                    <xdr:colOff>304800</xdr:colOff>
                    <xdr:row>31</xdr:row>
                    <xdr:rowOff>25400</xdr:rowOff>
                  </to>
                </anchor>
              </controlPr>
            </control>
          </mc:Choice>
        </mc:AlternateContent>
        <mc:AlternateContent xmlns:mc="http://schemas.openxmlformats.org/markup-compatibility/2006">
          <mc:Choice Requires="x14">
            <control shapeId="11328" r:id="rId66" name="Option Button 11b">
              <controlPr locked="0" defaultSize="0" autoFill="0" autoLine="0" autoPict="0">
                <anchor moveWithCells="1">
                  <from>
                    <xdr:col>4</xdr:col>
                    <xdr:colOff>38100</xdr:colOff>
                    <xdr:row>30</xdr:row>
                    <xdr:rowOff>0</xdr:rowOff>
                  </from>
                  <to>
                    <xdr:col>4</xdr:col>
                    <xdr:colOff>304800</xdr:colOff>
                    <xdr:row>31</xdr:row>
                    <xdr:rowOff>25400</xdr:rowOff>
                  </to>
                </anchor>
              </controlPr>
            </control>
          </mc:Choice>
        </mc:AlternateContent>
        <mc:AlternateContent xmlns:mc="http://schemas.openxmlformats.org/markup-compatibility/2006">
          <mc:Choice Requires="x14">
            <control shapeId="11329" r:id="rId67" name="Option Button 11c">
              <controlPr locked="0" defaultSize="0" autoFill="0" autoLine="0" autoPict="0">
                <anchor moveWithCells="1">
                  <from>
                    <xdr:col>6</xdr:col>
                    <xdr:colOff>0</xdr:colOff>
                    <xdr:row>30</xdr:row>
                    <xdr:rowOff>0</xdr:rowOff>
                  </from>
                  <to>
                    <xdr:col>6</xdr:col>
                    <xdr:colOff>266700</xdr:colOff>
                    <xdr:row>31</xdr:row>
                    <xdr:rowOff>25400</xdr:rowOff>
                  </to>
                </anchor>
              </controlPr>
            </control>
          </mc:Choice>
        </mc:AlternateContent>
        <mc:AlternateContent xmlns:mc="http://schemas.openxmlformats.org/markup-compatibility/2006">
          <mc:Choice Requires="x14">
            <control shapeId="11330" r:id="rId68" name="Option Button 11d">
              <controlPr locked="0" defaultSize="0" autoFill="0" autoLine="0" autoPict="0">
                <anchor moveWithCells="1">
                  <from>
                    <xdr:col>8</xdr:col>
                    <xdr:colOff>63500</xdr:colOff>
                    <xdr:row>30</xdr:row>
                    <xdr:rowOff>0</xdr:rowOff>
                  </from>
                  <to>
                    <xdr:col>8</xdr:col>
                    <xdr:colOff>317500</xdr:colOff>
                    <xdr:row>31</xdr:row>
                    <xdr:rowOff>25400</xdr:rowOff>
                  </to>
                </anchor>
              </controlPr>
            </control>
          </mc:Choice>
        </mc:AlternateContent>
        <mc:AlternateContent xmlns:mc="http://schemas.openxmlformats.org/markup-compatibility/2006">
          <mc:Choice Requires="x14">
            <control shapeId="11331" r:id="rId69" name="Group Box 11">
              <controlPr defaultSize="0" autoFill="0" autoPict="0">
                <anchor moveWithCells="1">
                  <from>
                    <xdr:col>1</xdr:col>
                    <xdr:colOff>2197100</xdr:colOff>
                    <xdr:row>29</xdr:row>
                    <xdr:rowOff>114300</xdr:rowOff>
                  </from>
                  <to>
                    <xdr:col>9</xdr:col>
                    <xdr:colOff>965200</xdr:colOff>
                    <xdr:row>31</xdr:row>
                    <xdr:rowOff>127000</xdr:rowOff>
                  </to>
                </anchor>
              </controlPr>
            </control>
          </mc:Choice>
        </mc:AlternateContent>
        <mc:AlternateContent xmlns:mc="http://schemas.openxmlformats.org/markup-compatibility/2006">
          <mc:Choice Requires="x14">
            <control shapeId="11332" r:id="rId70" name="Option Button 12a">
              <controlPr locked="0" defaultSize="0" autoFill="0" autoLine="0" autoPict="0">
                <anchor moveWithCells="1">
                  <from>
                    <xdr:col>2</xdr:col>
                    <xdr:colOff>50800</xdr:colOff>
                    <xdr:row>32</xdr:row>
                    <xdr:rowOff>0</xdr:rowOff>
                  </from>
                  <to>
                    <xdr:col>2</xdr:col>
                    <xdr:colOff>304800</xdr:colOff>
                    <xdr:row>33</xdr:row>
                    <xdr:rowOff>25400</xdr:rowOff>
                  </to>
                </anchor>
              </controlPr>
            </control>
          </mc:Choice>
        </mc:AlternateContent>
        <mc:AlternateContent xmlns:mc="http://schemas.openxmlformats.org/markup-compatibility/2006">
          <mc:Choice Requires="x14">
            <control shapeId="11333" r:id="rId71" name="Option Button 12b">
              <controlPr locked="0" defaultSize="0" autoFill="0" autoLine="0" autoPict="0">
                <anchor moveWithCells="1">
                  <from>
                    <xdr:col>4</xdr:col>
                    <xdr:colOff>38100</xdr:colOff>
                    <xdr:row>32</xdr:row>
                    <xdr:rowOff>0</xdr:rowOff>
                  </from>
                  <to>
                    <xdr:col>4</xdr:col>
                    <xdr:colOff>304800</xdr:colOff>
                    <xdr:row>33</xdr:row>
                    <xdr:rowOff>25400</xdr:rowOff>
                  </to>
                </anchor>
              </controlPr>
            </control>
          </mc:Choice>
        </mc:AlternateContent>
        <mc:AlternateContent xmlns:mc="http://schemas.openxmlformats.org/markup-compatibility/2006">
          <mc:Choice Requires="x14">
            <control shapeId="11334" r:id="rId72" name="Option Button 12c">
              <controlPr locked="0" defaultSize="0" autoFill="0" autoLine="0" autoPict="0">
                <anchor moveWithCells="1">
                  <from>
                    <xdr:col>6</xdr:col>
                    <xdr:colOff>0</xdr:colOff>
                    <xdr:row>32</xdr:row>
                    <xdr:rowOff>0</xdr:rowOff>
                  </from>
                  <to>
                    <xdr:col>6</xdr:col>
                    <xdr:colOff>266700</xdr:colOff>
                    <xdr:row>33</xdr:row>
                    <xdr:rowOff>25400</xdr:rowOff>
                  </to>
                </anchor>
              </controlPr>
            </control>
          </mc:Choice>
        </mc:AlternateContent>
        <mc:AlternateContent xmlns:mc="http://schemas.openxmlformats.org/markup-compatibility/2006">
          <mc:Choice Requires="x14">
            <control shapeId="11335" r:id="rId73" name="Group Box 12">
              <controlPr defaultSize="0" autoFill="0" autoPict="0">
                <anchor moveWithCells="1">
                  <from>
                    <xdr:col>1</xdr:col>
                    <xdr:colOff>1765300</xdr:colOff>
                    <xdr:row>31</xdr:row>
                    <xdr:rowOff>127000</xdr:rowOff>
                  </from>
                  <to>
                    <xdr:col>7</xdr:col>
                    <xdr:colOff>901700</xdr:colOff>
                    <xdr:row>33</xdr:row>
                    <xdr:rowOff>139700</xdr:rowOff>
                  </to>
                </anchor>
              </controlPr>
            </control>
          </mc:Choice>
        </mc:AlternateContent>
        <mc:AlternateContent xmlns:mc="http://schemas.openxmlformats.org/markup-compatibility/2006">
          <mc:Choice Requires="x14">
            <control shapeId="11336" r:id="rId74" name="Option Button 13a">
              <controlPr locked="0" defaultSize="0" autoFill="0" autoLine="0" autoPict="0">
                <anchor moveWithCells="1">
                  <from>
                    <xdr:col>2</xdr:col>
                    <xdr:colOff>50800</xdr:colOff>
                    <xdr:row>34</xdr:row>
                    <xdr:rowOff>0</xdr:rowOff>
                  </from>
                  <to>
                    <xdr:col>2</xdr:col>
                    <xdr:colOff>304800</xdr:colOff>
                    <xdr:row>35</xdr:row>
                    <xdr:rowOff>25400</xdr:rowOff>
                  </to>
                </anchor>
              </controlPr>
            </control>
          </mc:Choice>
        </mc:AlternateContent>
        <mc:AlternateContent xmlns:mc="http://schemas.openxmlformats.org/markup-compatibility/2006">
          <mc:Choice Requires="x14">
            <control shapeId="11337" r:id="rId75" name="Option Button 13b">
              <controlPr locked="0" defaultSize="0" autoFill="0" autoLine="0" autoPict="0">
                <anchor moveWithCells="1">
                  <from>
                    <xdr:col>4</xdr:col>
                    <xdr:colOff>38100</xdr:colOff>
                    <xdr:row>34</xdr:row>
                    <xdr:rowOff>0</xdr:rowOff>
                  </from>
                  <to>
                    <xdr:col>4</xdr:col>
                    <xdr:colOff>304800</xdr:colOff>
                    <xdr:row>35</xdr:row>
                    <xdr:rowOff>25400</xdr:rowOff>
                  </to>
                </anchor>
              </controlPr>
            </control>
          </mc:Choice>
        </mc:AlternateContent>
        <mc:AlternateContent xmlns:mc="http://schemas.openxmlformats.org/markup-compatibility/2006">
          <mc:Choice Requires="x14">
            <control shapeId="11338" r:id="rId76" name="Option Button 13c">
              <controlPr locked="0" defaultSize="0" autoFill="0" autoLine="0" autoPict="0">
                <anchor moveWithCells="1">
                  <from>
                    <xdr:col>6</xdr:col>
                    <xdr:colOff>0</xdr:colOff>
                    <xdr:row>34</xdr:row>
                    <xdr:rowOff>0</xdr:rowOff>
                  </from>
                  <to>
                    <xdr:col>6</xdr:col>
                    <xdr:colOff>266700</xdr:colOff>
                    <xdr:row>35</xdr:row>
                    <xdr:rowOff>25400</xdr:rowOff>
                  </to>
                </anchor>
              </controlPr>
            </control>
          </mc:Choice>
        </mc:AlternateContent>
        <mc:AlternateContent xmlns:mc="http://schemas.openxmlformats.org/markup-compatibility/2006">
          <mc:Choice Requires="x14">
            <control shapeId="11339" r:id="rId77" name="Group Box 13">
              <controlPr defaultSize="0" autoFill="0" autoPict="0">
                <anchor moveWithCells="1">
                  <from>
                    <xdr:col>1</xdr:col>
                    <xdr:colOff>1765300</xdr:colOff>
                    <xdr:row>33</xdr:row>
                    <xdr:rowOff>127000</xdr:rowOff>
                  </from>
                  <to>
                    <xdr:col>7</xdr:col>
                    <xdr:colOff>1295400</xdr:colOff>
                    <xdr:row>35</xdr:row>
                    <xdr:rowOff>76200</xdr:rowOff>
                  </to>
                </anchor>
              </controlPr>
            </control>
          </mc:Choice>
        </mc:AlternateContent>
        <mc:AlternateContent xmlns:mc="http://schemas.openxmlformats.org/markup-compatibility/2006">
          <mc:Choice Requires="x14">
            <control shapeId="11340" r:id="rId78" name="Option Button 14a">
              <controlPr locked="0" defaultSize="0" autoFill="0" autoLine="0" autoPict="0">
                <anchor moveWithCells="1">
                  <from>
                    <xdr:col>2</xdr:col>
                    <xdr:colOff>50800</xdr:colOff>
                    <xdr:row>36</xdr:row>
                    <xdr:rowOff>12700</xdr:rowOff>
                  </from>
                  <to>
                    <xdr:col>2</xdr:col>
                    <xdr:colOff>304800</xdr:colOff>
                    <xdr:row>37</xdr:row>
                    <xdr:rowOff>38100</xdr:rowOff>
                  </to>
                </anchor>
              </controlPr>
            </control>
          </mc:Choice>
        </mc:AlternateContent>
        <mc:AlternateContent xmlns:mc="http://schemas.openxmlformats.org/markup-compatibility/2006">
          <mc:Choice Requires="x14">
            <control shapeId="11341" r:id="rId79" name="Option Button 14b">
              <controlPr locked="0" defaultSize="0" autoFill="0" autoLine="0" autoPict="0">
                <anchor moveWithCells="1">
                  <from>
                    <xdr:col>4</xdr:col>
                    <xdr:colOff>38100</xdr:colOff>
                    <xdr:row>36</xdr:row>
                    <xdr:rowOff>12700</xdr:rowOff>
                  </from>
                  <to>
                    <xdr:col>4</xdr:col>
                    <xdr:colOff>304800</xdr:colOff>
                    <xdr:row>37</xdr:row>
                    <xdr:rowOff>38100</xdr:rowOff>
                  </to>
                </anchor>
              </controlPr>
            </control>
          </mc:Choice>
        </mc:AlternateContent>
        <mc:AlternateContent xmlns:mc="http://schemas.openxmlformats.org/markup-compatibility/2006">
          <mc:Choice Requires="x14">
            <control shapeId="11342" r:id="rId80" name="Option Button 14c">
              <controlPr locked="0" defaultSize="0" autoFill="0" autoLine="0" autoPict="0">
                <anchor moveWithCells="1">
                  <from>
                    <xdr:col>6</xdr:col>
                    <xdr:colOff>0</xdr:colOff>
                    <xdr:row>36</xdr:row>
                    <xdr:rowOff>12700</xdr:rowOff>
                  </from>
                  <to>
                    <xdr:col>6</xdr:col>
                    <xdr:colOff>266700</xdr:colOff>
                    <xdr:row>37</xdr:row>
                    <xdr:rowOff>38100</xdr:rowOff>
                  </to>
                </anchor>
              </controlPr>
            </control>
          </mc:Choice>
        </mc:AlternateContent>
        <mc:AlternateContent xmlns:mc="http://schemas.openxmlformats.org/markup-compatibility/2006">
          <mc:Choice Requires="x14">
            <control shapeId="11343" r:id="rId81" name="Group Box 14">
              <controlPr defaultSize="0" autoFill="0" autoPict="0">
                <anchor moveWithCells="1">
                  <from>
                    <xdr:col>1</xdr:col>
                    <xdr:colOff>1765300</xdr:colOff>
                    <xdr:row>35</xdr:row>
                    <xdr:rowOff>114300</xdr:rowOff>
                  </from>
                  <to>
                    <xdr:col>7</xdr:col>
                    <xdr:colOff>1625600</xdr:colOff>
                    <xdr:row>37</xdr:row>
                    <xdr:rowOff>177800</xdr:rowOff>
                  </to>
                </anchor>
              </controlPr>
            </control>
          </mc:Choice>
        </mc:AlternateContent>
        <mc:AlternateContent xmlns:mc="http://schemas.openxmlformats.org/markup-compatibility/2006">
          <mc:Choice Requires="x14">
            <control shapeId="11344" r:id="rId82" name="Option Button 21a">
              <controlPr locked="0" defaultSize="0" autoFill="0" autoLine="0" autoPict="0">
                <anchor moveWithCells="1">
                  <from>
                    <xdr:col>2</xdr:col>
                    <xdr:colOff>38100</xdr:colOff>
                    <xdr:row>50</xdr:row>
                    <xdr:rowOff>12700</xdr:rowOff>
                  </from>
                  <to>
                    <xdr:col>2</xdr:col>
                    <xdr:colOff>292100</xdr:colOff>
                    <xdr:row>51</xdr:row>
                    <xdr:rowOff>38100</xdr:rowOff>
                  </to>
                </anchor>
              </controlPr>
            </control>
          </mc:Choice>
        </mc:AlternateContent>
        <mc:AlternateContent xmlns:mc="http://schemas.openxmlformats.org/markup-compatibility/2006">
          <mc:Choice Requires="x14">
            <control shapeId="11345" r:id="rId83" name="Option Button 21b">
              <controlPr locked="0" defaultSize="0" autoFill="0" autoLine="0" autoPict="0">
                <anchor moveWithCells="1">
                  <from>
                    <xdr:col>4</xdr:col>
                    <xdr:colOff>25400</xdr:colOff>
                    <xdr:row>50</xdr:row>
                    <xdr:rowOff>12700</xdr:rowOff>
                  </from>
                  <to>
                    <xdr:col>4</xdr:col>
                    <xdr:colOff>292100</xdr:colOff>
                    <xdr:row>51</xdr:row>
                    <xdr:rowOff>38100</xdr:rowOff>
                  </to>
                </anchor>
              </controlPr>
            </control>
          </mc:Choice>
        </mc:AlternateContent>
        <mc:AlternateContent xmlns:mc="http://schemas.openxmlformats.org/markup-compatibility/2006">
          <mc:Choice Requires="x14">
            <control shapeId="11346" r:id="rId84" name="Option Button 21c">
              <controlPr locked="0" defaultSize="0" autoFill="0" autoLine="0" autoPict="0">
                <anchor moveWithCells="1">
                  <from>
                    <xdr:col>6</xdr:col>
                    <xdr:colOff>12700</xdr:colOff>
                    <xdr:row>50</xdr:row>
                    <xdr:rowOff>12700</xdr:rowOff>
                  </from>
                  <to>
                    <xdr:col>6</xdr:col>
                    <xdr:colOff>279400</xdr:colOff>
                    <xdr:row>51</xdr:row>
                    <xdr:rowOff>38100</xdr:rowOff>
                  </to>
                </anchor>
              </controlPr>
            </control>
          </mc:Choice>
        </mc:AlternateContent>
        <mc:AlternateContent xmlns:mc="http://schemas.openxmlformats.org/markup-compatibility/2006">
          <mc:Choice Requires="x14">
            <control shapeId="11347" r:id="rId85" name="Option Button 21d">
              <controlPr locked="0" defaultSize="0" autoFill="0" autoLine="0" autoPict="0">
                <anchor moveWithCells="1">
                  <from>
                    <xdr:col>8</xdr:col>
                    <xdr:colOff>50800</xdr:colOff>
                    <xdr:row>50</xdr:row>
                    <xdr:rowOff>12700</xdr:rowOff>
                  </from>
                  <to>
                    <xdr:col>8</xdr:col>
                    <xdr:colOff>304800</xdr:colOff>
                    <xdr:row>51</xdr:row>
                    <xdr:rowOff>38100</xdr:rowOff>
                  </to>
                </anchor>
              </controlPr>
            </control>
          </mc:Choice>
        </mc:AlternateContent>
        <mc:AlternateContent xmlns:mc="http://schemas.openxmlformats.org/markup-compatibility/2006">
          <mc:Choice Requires="x14">
            <control shapeId="11348" r:id="rId86" name="Option Button 21e">
              <controlPr locked="0" defaultSize="0" autoFill="0" autoLine="0" autoPict="0">
                <anchor moveWithCells="1">
                  <from>
                    <xdr:col>2</xdr:col>
                    <xdr:colOff>38100</xdr:colOff>
                    <xdr:row>51</xdr:row>
                    <xdr:rowOff>12700</xdr:rowOff>
                  </from>
                  <to>
                    <xdr:col>2</xdr:col>
                    <xdr:colOff>304800</xdr:colOff>
                    <xdr:row>52</xdr:row>
                    <xdr:rowOff>38100</xdr:rowOff>
                  </to>
                </anchor>
              </controlPr>
            </control>
          </mc:Choice>
        </mc:AlternateContent>
        <mc:AlternateContent xmlns:mc="http://schemas.openxmlformats.org/markup-compatibility/2006">
          <mc:Choice Requires="x14">
            <control shapeId="11349" r:id="rId87" name="Option Button 21f">
              <controlPr locked="0" defaultSize="0" autoFill="0" autoLine="0" autoPict="0">
                <anchor moveWithCells="1">
                  <from>
                    <xdr:col>4</xdr:col>
                    <xdr:colOff>25400</xdr:colOff>
                    <xdr:row>51</xdr:row>
                    <xdr:rowOff>12700</xdr:rowOff>
                  </from>
                  <to>
                    <xdr:col>4</xdr:col>
                    <xdr:colOff>292100</xdr:colOff>
                    <xdr:row>52</xdr:row>
                    <xdr:rowOff>38100</xdr:rowOff>
                  </to>
                </anchor>
              </controlPr>
            </control>
          </mc:Choice>
        </mc:AlternateContent>
        <mc:AlternateContent xmlns:mc="http://schemas.openxmlformats.org/markup-compatibility/2006">
          <mc:Choice Requires="x14">
            <control shapeId="11350" r:id="rId88" name="Group Box 21">
              <controlPr defaultSize="0" autoFill="0" autoPict="0">
                <anchor moveWithCells="1">
                  <from>
                    <xdr:col>1</xdr:col>
                    <xdr:colOff>2286000</xdr:colOff>
                    <xdr:row>49</xdr:row>
                    <xdr:rowOff>76200</xdr:rowOff>
                  </from>
                  <to>
                    <xdr:col>9</xdr:col>
                    <xdr:colOff>825500</xdr:colOff>
                    <xdr:row>52</xdr:row>
                    <xdr:rowOff>88900</xdr:rowOff>
                  </to>
                </anchor>
              </controlPr>
            </control>
          </mc:Choice>
        </mc:AlternateContent>
        <mc:AlternateContent xmlns:mc="http://schemas.openxmlformats.org/markup-compatibility/2006">
          <mc:Choice Requires="x14">
            <control shapeId="11351" r:id="rId89" name="Option Button 22a">
              <controlPr locked="0" defaultSize="0" autoFill="0" autoLine="0" autoPict="0">
                <anchor moveWithCells="1">
                  <from>
                    <xdr:col>2</xdr:col>
                    <xdr:colOff>38100</xdr:colOff>
                    <xdr:row>53</xdr:row>
                    <xdr:rowOff>0</xdr:rowOff>
                  </from>
                  <to>
                    <xdr:col>2</xdr:col>
                    <xdr:colOff>304800</xdr:colOff>
                    <xdr:row>54</xdr:row>
                    <xdr:rowOff>25400</xdr:rowOff>
                  </to>
                </anchor>
              </controlPr>
            </control>
          </mc:Choice>
        </mc:AlternateContent>
        <mc:AlternateContent xmlns:mc="http://schemas.openxmlformats.org/markup-compatibility/2006">
          <mc:Choice Requires="x14">
            <control shapeId="11352" r:id="rId90" name="Option Button 22b">
              <controlPr locked="0" defaultSize="0" autoFill="0" autoLine="0" autoPict="0">
                <anchor moveWithCells="1">
                  <from>
                    <xdr:col>4</xdr:col>
                    <xdr:colOff>25400</xdr:colOff>
                    <xdr:row>53</xdr:row>
                    <xdr:rowOff>0</xdr:rowOff>
                  </from>
                  <to>
                    <xdr:col>4</xdr:col>
                    <xdr:colOff>292100</xdr:colOff>
                    <xdr:row>54</xdr:row>
                    <xdr:rowOff>25400</xdr:rowOff>
                  </to>
                </anchor>
              </controlPr>
            </control>
          </mc:Choice>
        </mc:AlternateContent>
        <mc:AlternateContent xmlns:mc="http://schemas.openxmlformats.org/markup-compatibility/2006">
          <mc:Choice Requires="x14">
            <control shapeId="11353" r:id="rId91" name="Group Box 22">
              <controlPr defaultSize="0" autoFill="0" autoPict="0">
                <anchor moveWithCells="1">
                  <from>
                    <xdr:col>1</xdr:col>
                    <xdr:colOff>2273300</xdr:colOff>
                    <xdr:row>52</xdr:row>
                    <xdr:rowOff>114300</xdr:rowOff>
                  </from>
                  <to>
                    <xdr:col>5</xdr:col>
                    <xdr:colOff>25400</xdr:colOff>
                    <xdr:row>54</xdr:row>
                    <xdr:rowOff>114300</xdr:rowOff>
                  </to>
                </anchor>
              </controlPr>
            </control>
          </mc:Choice>
        </mc:AlternateContent>
        <mc:AlternateContent xmlns:mc="http://schemas.openxmlformats.org/markup-compatibility/2006">
          <mc:Choice Requires="x14">
            <control shapeId="11354" r:id="rId92" name="Option Button 23a">
              <controlPr locked="0" defaultSize="0" autoFill="0" autoLine="0" autoPict="0">
                <anchor moveWithCells="1">
                  <from>
                    <xdr:col>2</xdr:col>
                    <xdr:colOff>38100</xdr:colOff>
                    <xdr:row>55</xdr:row>
                    <xdr:rowOff>12700</xdr:rowOff>
                  </from>
                  <to>
                    <xdr:col>2</xdr:col>
                    <xdr:colOff>304800</xdr:colOff>
                    <xdr:row>56</xdr:row>
                    <xdr:rowOff>38100</xdr:rowOff>
                  </to>
                </anchor>
              </controlPr>
            </control>
          </mc:Choice>
        </mc:AlternateContent>
        <mc:AlternateContent xmlns:mc="http://schemas.openxmlformats.org/markup-compatibility/2006">
          <mc:Choice Requires="x14">
            <control shapeId="11355" r:id="rId93" name="Option Button 23b">
              <controlPr locked="0" defaultSize="0" autoFill="0" autoLine="0" autoPict="0">
                <anchor moveWithCells="1">
                  <from>
                    <xdr:col>4</xdr:col>
                    <xdr:colOff>25400</xdr:colOff>
                    <xdr:row>55</xdr:row>
                    <xdr:rowOff>12700</xdr:rowOff>
                  </from>
                  <to>
                    <xdr:col>4</xdr:col>
                    <xdr:colOff>292100</xdr:colOff>
                    <xdr:row>56</xdr:row>
                    <xdr:rowOff>38100</xdr:rowOff>
                  </to>
                </anchor>
              </controlPr>
            </control>
          </mc:Choice>
        </mc:AlternateContent>
        <mc:AlternateContent xmlns:mc="http://schemas.openxmlformats.org/markup-compatibility/2006">
          <mc:Choice Requires="x14">
            <control shapeId="11356" r:id="rId94" name="Group Box 23">
              <controlPr defaultSize="0" autoFill="0" autoPict="0">
                <anchor moveWithCells="1">
                  <from>
                    <xdr:col>1</xdr:col>
                    <xdr:colOff>2273300</xdr:colOff>
                    <xdr:row>54</xdr:row>
                    <xdr:rowOff>152400</xdr:rowOff>
                  </from>
                  <to>
                    <xdr:col>5</xdr:col>
                    <xdr:colOff>622300</xdr:colOff>
                    <xdr:row>56</xdr:row>
                    <xdr:rowOff>101600</xdr:rowOff>
                  </to>
                </anchor>
              </controlPr>
            </control>
          </mc:Choice>
        </mc:AlternateContent>
        <mc:AlternateContent xmlns:mc="http://schemas.openxmlformats.org/markup-compatibility/2006">
          <mc:Choice Requires="x14">
            <control shapeId="11357" r:id="rId95" name="Option Button 24a">
              <controlPr locked="0" defaultSize="0" autoFill="0" autoLine="0" autoPict="0">
                <anchor moveWithCells="1">
                  <from>
                    <xdr:col>2</xdr:col>
                    <xdr:colOff>38100</xdr:colOff>
                    <xdr:row>57</xdr:row>
                    <xdr:rowOff>12700</xdr:rowOff>
                  </from>
                  <to>
                    <xdr:col>2</xdr:col>
                    <xdr:colOff>304800</xdr:colOff>
                    <xdr:row>58</xdr:row>
                    <xdr:rowOff>38100</xdr:rowOff>
                  </to>
                </anchor>
              </controlPr>
            </control>
          </mc:Choice>
        </mc:AlternateContent>
        <mc:AlternateContent xmlns:mc="http://schemas.openxmlformats.org/markup-compatibility/2006">
          <mc:Choice Requires="x14">
            <control shapeId="11358" r:id="rId96" name="Option Button 24b">
              <controlPr locked="0" defaultSize="0" autoFill="0" autoLine="0" autoPict="0">
                <anchor moveWithCells="1">
                  <from>
                    <xdr:col>4</xdr:col>
                    <xdr:colOff>25400</xdr:colOff>
                    <xdr:row>57</xdr:row>
                    <xdr:rowOff>12700</xdr:rowOff>
                  </from>
                  <to>
                    <xdr:col>4</xdr:col>
                    <xdr:colOff>292100</xdr:colOff>
                    <xdr:row>58</xdr:row>
                    <xdr:rowOff>38100</xdr:rowOff>
                  </to>
                </anchor>
              </controlPr>
            </control>
          </mc:Choice>
        </mc:AlternateContent>
        <mc:AlternateContent xmlns:mc="http://schemas.openxmlformats.org/markup-compatibility/2006">
          <mc:Choice Requires="x14">
            <control shapeId="11359" r:id="rId97" name="Group Box 24">
              <controlPr defaultSize="0" autoFill="0" autoPict="0">
                <anchor moveWithCells="1">
                  <from>
                    <xdr:col>1</xdr:col>
                    <xdr:colOff>2247900</xdr:colOff>
                    <xdr:row>56</xdr:row>
                    <xdr:rowOff>139700</xdr:rowOff>
                  </from>
                  <to>
                    <xdr:col>5</xdr:col>
                    <xdr:colOff>762000</xdr:colOff>
                    <xdr:row>58</xdr:row>
                    <xdr:rowOff>114300</xdr:rowOff>
                  </to>
                </anchor>
              </controlPr>
            </control>
          </mc:Choice>
        </mc:AlternateContent>
        <mc:AlternateContent xmlns:mc="http://schemas.openxmlformats.org/markup-compatibility/2006">
          <mc:Choice Requires="x14">
            <control shapeId="11360" r:id="rId98" name="Option Button 25a">
              <controlPr locked="0" defaultSize="0" autoFill="0" autoLine="0" autoPict="0">
                <anchor moveWithCells="1">
                  <from>
                    <xdr:col>2</xdr:col>
                    <xdr:colOff>38100</xdr:colOff>
                    <xdr:row>59</xdr:row>
                    <xdr:rowOff>0</xdr:rowOff>
                  </from>
                  <to>
                    <xdr:col>2</xdr:col>
                    <xdr:colOff>304800</xdr:colOff>
                    <xdr:row>60</xdr:row>
                    <xdr:rowOff>25400</xdr:rowOff>
                  </to>
                </anchor>
              </controlPr>
            </control>
          </mc:Choice>
        </mc:AlternateContent>
        <mc:AlternateContent xmlns:mc="http://schemas.openxmlformats.org/markup-compatibility/2006">
          <mc:Choice Requires="x14">
            <control shapeId="11361" r:id="rId99" name="Option Button 25b">
              <controlPr locked="0" defaultSize="0" autoFill="0" autoLine="0" autoPict="0">
                <anchor moveWithCells="1">
                  <from>
                    <xdr:col>4</xdr:col>
                    <xdr:colOff>25400</xdr:colOff>
                    <xdr:row>59</xdr:row>
                    <xdr:rowOff>0</xdr:rowOff>
                  </from>
                  <to>
                    <xdr:col>4</xdr:col>
                    <xdr:colOff>292100</xdr:colOff>
                    <xdr:row>60</xdr:row>
                    <xdr:rowOff>25400</xdr:rowOff>
                  </to>
                </anchor>
              </controlPr>
            </control>
          </mc:Choice>
        </mc:AlternateContent>
        <mc:AlternateContent xmlns:mc="http://schemas.openxmlformats.org/markup-compatibility/2006">
          <mc:Choice Requires="x14">
            <control shapeId="11362" r:id="rId100" name="Group Box 25">
              <controlPr defaultSize="0" autoFill="0" autoPict="0">
                <anchor moveWithCells="1">
                  <from>
                    <xdr:col>1</xdr:col>
                    <xdr:colOff>2324100</xdr:colOff>
                    <xdr:row>58</xdr:row>
                    <xdr:rowOff>165100</xdr:rowOff>
                  </from>
                  <to>
                    <xdr:col>5</xdr:col>
                    <xdr:colOff>711200</xdr:colOff>
                    <xdr:row>60</xdr:row>
                    <xdr:rowOff>101600</xdr:rowOff>
                  </to>
                </anchor>
              </controlPr>
            </control>
          </mc:Choice>
        </mc:AlternateContent>
        <mc:AlternateContent xmlns:mc="http://schemas.openxmlformats.org/markup-compatibility/2006">
          <mc:Choice Requires="x14">
            <control shapeId="11363" r:id="rId101" name="Option Button 26a">
              <controlPr locked="0" defaultSize="0" autoFill="0" autoLine="0" autoPict="0">
                <anchor moveWithCells="1">
                  <from>
                    <xdr:col>2</xdr:col>
                    <xdr:colOff>38100</xdr:colOff>
                    <xdr:row>61</xdr:row>
                    <xdr:rowOff>0</xdr:rowOff>
                  </from>
                  <to>
                    <xdr:col>2</xdr:col>
                    <xdr:colOff>304800</xdr:colOff>
                    <xdr:row>62</xdr:row>
                    <xdr:rowOff>25400</xdr:rowOff>
                  </to>
                </anchor>
              </controlPr>
            </control>
          </mc:Choice>
        </mc:AlternateContent>
        <mc:AlternateContent xmlns:mc="http://schemas.openxmlformats.org/markup-compatibility/2006">
          <mc:Choice Requires="x14">
            <control shapeId="11364" r:id="rId102" name="Option Button 26b">
              <controlPr locked="0" defaultSize="0" autoFill="0" autoLine="0" autoPict="0">
                <anchor moveWithCells="1">
                  <from>
                    <xdr:col>4</xdr:col>
                    <xdr:colOff>25400</xdr:colOff>
                    <xdr:row>61</xdr:row>
                    <xdr:rowOff>0</xdr:rowOff>
                  </from>
                  <to>
                    <xdr:col>4</xdr:col>
                    <xdr:colOff>292100</xdr:colOff>
                    <xdr:row>62</xdr:row>
                    <xdr:rowOff>25400</xdr:rowOff>
                  </to>
                </anchor>
              </controlPr>
            </control>
          </mc:Choice>
        </mc:AlternateContent>
        <mc:AlternateContent xmlns:mc="http://schemas.openxmlformats.org/markup-compatibility/2006">
          <mc:Choice Requires="x14">
            <control shapeId="11365" r:id="rId103" name="Group Box 26">
              <controlPr defaultSize="0" autoFill="0" autoPict="0">
                <anchor moveWithCells="1">
                  <from>
                    <xdr:col>1</xdr:col>
                    <xdr:colOff>2311400</xdr:colOff>
                    <xdr:row>60</xdr:row>
                    <xdr:rowOff>152400</xdr:rowOff>
                  </from>
                  <to>
                    <xdr:col>5</xdr:col>
                    <xdr:colOff>787400</xdr:colOff>
                    <xdr:row>62</xdr:row>
                    <xdr:rowOff>88900</xdr:rowOff>
                  </to>
                </anchor>
              </controlPr>
            </control>
          </mc:Choice>
        </mc:AlternateContent>
        <mc:AlternateContent xmlns:mc="http://schemas.openxmlformats.org/markup-compatibility/2006">
          <mc:Choice Requires="x14">
            <control shapeId="11366" r:id="rId104" name="Option Button 27a">
              <controlPr locked="0" defaultSize="0" autoFill="0" autoLine="0" autoPict="0">
                <anchor moveWithCells="1">
                  <from>
                    <xdr:col>2</xdr:col>
                    <xdr:colOff>38100</xdr:colOff>
                    <xdr:row>63</xdr:row>
                    <xdr:rowOff>12700</xdr:rowOff>
                  </from>
                  <to>
                    <xdr:col>2</xdr:col>
                    <xdr:colOff>304800</xdr:colOff>
                    <xdr:row>64</xdr:row>
                    <xdr:rowOff>38100</xdr:rowOff>
                  </to>
                </anchor>
              </controlPr>
            </control>
          </mc:Choice>
        </mc:AlternateContent>
        <mc:AlternateContent xmlns:mc="http://schemas.openxmlformats.org/markup-compatibility/2006">
          <mc:Choice Requires="x14">
            <control shapeId="11367" r:id="rId105" name="Option Button 27b">
              <controlPr locked="0" defaultSize="0" autoFill="0" autoLine="0" autoPict="0">
                <anchor moveWithCells="1">
                  <from>
                    <xdr:col>4</xdr:col>
                    <xdr:colOff>25400</xdr:colOff>
                    <xdr:row>63</xdr:row>
                    <xdr:rowOff>12700</xdr:rowOff>
                  </from>
                  <to>
                    <xdr:col>4</xdr:col>
                    <xdr:colOff>292100</xdr:colOff>
                    <xdr:row>64</xdr:row>
                    <xdr:rowOff>38100</xdr:rowOff>
                  </to>
                </anchor>
              </controlPr>
            </control>
          </mc:Choice>
        </mc:AlternateContent>
        <mc:AlternateContent xmlns:mc="http://schemas.openxmlformats.org/markup-compatibility/2006">
          <mc:Choice Requires="x14">
            <control shapeId="11368" r:id="rId106" name="Option Button 27c">
              <controlPr locked="0" defaultSize="0" autoFill="0" autoLine="0" autoPict="0">
                <anchor moveWithCells="1">
                  <from>
                    <xdr:col>6</xdr:col>
                    <xdr:colOff>0</xdr:colOff>
                    <xdr:row>62</xdr:row>
                    <xdr:rowOff>215900</xdr:rowOff>
                  </from>
                  <to>
                    <xdr:col>6</xdr:col>
                    <xdr:colOff>266700</xdr:colOff>
                    <xdr:row>64</xdr:row>
                    <xdr:rowOff>25400</xdr:rowOff>
                  </to>
                </anchor>
              </controlPr>
            </control>
          </mc:Choice>
        </mc:AlternateContent>
        <mc:AlternateContent xmlns:mc="http://schemas.openxmlformats.org/markup-compatibility/2006">
          <mc:Choice Requires="x14">
            <control shapeId="11369" r:id="rId107" name="Option Button 27d">
              <controlPr locked="0" defaultSize="0" autoFill="0" autoLine="0" autoPict="0">
                <anchor moveWithCells="1">
                  <from>
                    <xdr:col>8</xdr:col>
                    <xdr:colOff>12700</xdr:colOff>
                    <xdr:row>63</xdr:row>
                    <xdr:rowOff>0</xdr:rowOff>
                  </from>
                  <to>
                    <xdr:col>8</xdr:col>
                    <xdr:colOff>266700</xdr:colOff>
                    <xdr:row>64</xdr:row>
                    <xdr:rowOff>38100</xdr:rowOff>
                  </to>
                </anchor>
              </controlPr>
            </control>
          </mc:Choice>
        </mc:AlternateContent>
        <mc:AlternateContent xmlns:mc="http://schemas.openxmlformats.org/markup-compatibility/2006">
          <mc:Choice Requires="x14">
            <control shapeId="11370" r:id="rId108" name="Option Button 27e">
              <controlPr locked="0" defaultSize="0" autoFill="0" autoLine="0" autoPict="0">
                <anchor moveWithCells="1">
                  <from>
                    <xdr:col>2</xdr:col>
                    <xdr:colOff>38100</xdr:colOff>
                    <xdr:row>64</xdr:row>
                    <xdr:rowOff>0</xdr:rowOff>
                  </from>
                  <to>
                    <xdr:col>2</xdr:col>
                    <xdr:colOff>304800</xdr:colOff>
                    <xdr:row>65</xdr:row>
                    <xdr:rowOff>38100</xdr:rowOff>
                  </to>
                </anchor>
              </controlPr>
            </control>
          </mc:Choice>
        </mc:AlternateContent>
        <mc:AlternateContent xmlns:mc="http://schemas.openxmlformats.org/markup-compatibility/2006">
          <mc:Choice Requires="x14">
            <control shapeId="11371" r:id="rId109" name="Group Box 27">
              <controlPr defaultSize="0" autoFill="0" autoPict="0">
                <anchor moveWithCells="1">
                  <from>
                    <xdr:col>1</xdr:col>
                    <xdr:colOff>2298700</xdr:colOff>
                    <xdr:row>62</xdr:row>
                    <xdr:rowOff>152400</xdr:rowOff>
                  </from>
                  <to>
                    <xdr:col>9</xdr:col>
                    <xdr:colOff>1244600</xdr:colOff>
                    <xdr:row>65</xdr:row>
                    <xdr:rowOff>76200</xdr:rowOff>
                  </to>
                </anchor>
              </controlPr>
            </control>
          </mc:Choice>
        </mc:AlternateContent>
        <mc:AlternateContent xmlns:mc="http://schemas.openxmlformats.org/markup-compatibility/2006">
          <mc:Choice Requires="x14">
            <control shapeId="11372" r:id="rId110" name="Option Button 28a">
              <controlPr locked="0" defaultSize="0" autoFill="0" autoLine="0" autoPict="0">
                <anchor moveWithCells="1">
                  <from>
                    <xdr:col>2</xdr:col>
                    <xdr:colOff>38100</xdr:colOff>
                    <xdr:row>66</xdr:row>
                    <xdr:rowOff>12700</xdr:rowOff>
                  </from>
                  <to>
                    <xdr:col>2</xdr:col>
                    <xdr:colOff>304800</xdr:colOff>
                    <xdr:row>67</xdr:row>
                    <xdr:rowOff>38100</xdr:rowOff>
                  </to>
                </anchor>
              </controlPr>
            </control>
          </mc:Choice>
        </mc:AlternateContent>
        <mc:AlternateContent xmlns:mc="http://schemas.openxmlformats.org/markup-compatibility/2006">
          <mc:Choice Requires="x14">
            <control shapeId="11373" r:id="rId111" name="Option Button 28b">
              <controlPr locked="0" defaultSize="0" autoFill="0" autoLine="0" autoPict="0">
                <anchor moveWithCells="1">
                  <from>
                    <xdr:col>4</xdr:col>
                    <xdr:colOff>25400</xdr:colOff>
                    <xdr:row>66</xdr:row>
                    <xdr:rowOff>12700</xdr:rowOff>
                  </from>
                  <to>
                    <xdr:col>4</xdr:col>
                    <xdr:colOff>292100</xdr:colOff>
                    <xdr:row>67</xdr:row>
                    <xdr:rowOff>38100</xdr:rowOff>
                  </to>
                </anchor>
              </controlPr>
            </control>
          </mc:Choice>
        </mc:AlternateContent>
        <mc:AlternateContent xmlns:mc="http://schemas.openxmlformats.org/markup-compatibility/2006">
          <mc:Choice Requires="x14">
            <control shapeId="11374" r:id="rId112" name="Option Button 28c">
              <controlPr locked="0" defaultSize="0" autoFill="0" autoLine="0" autoPict="0">
                <anchor moveWithCells="1">
                  <from>
                    <xdr:col>6</xdr:col>
                    <xdr:colOff>0</xdr:colOff>
                    <xdr:row>65</xdr:row>
                    <xdr:rowOff>215900</xdr:rowOff>
                  </from>
                  <to>
                    <xdr:col>6</xdr:col>
                    <xdr:colOff>266700</xdr:colOff>
                    <xdr:row>67</xdr:row>
                    <xdr:rowOff>25400</xdr:rowOff>
                  </to>
                </anchor>
              </controlPr>
            </control>
          </mc:Choice>
        </mc:AlternateContent>
        <mc:AlternateContent xmlns:mc="http://schemas.openxmlformats.org/markup-compatibility/2006">
          <mc:Choice Requires="x14">
            <control shapeId="11375" r:id="rId113" name="Option Button 28d">
              <controlPr locked="0" defaultSize="0" autoFill="0" autoLine="0" autoPict="0">
                <anchor moveWithCells="1">
                  <from>
                    <xdr:col>7</xdr:col>
                    <xdr:colOff>1866900</xdr:colOff>
                    <xdr:row>65</xdr:row>
                    <xdr:rowOff>215900</xdr:rowOff>
                  </from>
                  <to>
                    <xdr:col>8</xdr:col>
                    <xdr:colOff>266700</xdr:colOff>
                    <xdr:row>67</xdr:row>
                    <xdr:rowOff>25400</xdr:rowOff>
                  </to>
                </anchor>
              </controlPr>
            </control>
          </mc:Choice>
        </mc:AlternateContent>
        <mc:AlternateContent xmlns:mc="http://schemas.openxmlformats.org/markup-compatibility/2006">
          <mc:Choice Requires="x14">
            <control shapeId="11376" r:id="rId114" name="Option Button 28e">
              <controlPr locked="0" defaultSize="0" autoFill="0" autoLine="0" autoPict="0">
                <anchor moveWithCells="1">
                  <from>
                    <xdr:col>2</xdr:col>
                    <xdr:colOff>38100</xdr:colOff>
                    <xdr:row>66</xdr:row>
                    <xdr:rowOff>215900</xdr:rowOff>
                  </from>
                  <to>
                    <xdr:col>2</xdr:col>
                    <xdr:colOff>304800</xdr:colOff>
                    <xdr:row>68</xdr:row>
                    <xdr:rowOff>25400</xdr:rowOff>
                  </to>
                </anchor>
              </controlPr>
            </control>
          </mc:Choice>
        </mc:AlternateContent>
        <mc:AlternateContent xmlns:mc="http://schemas.openxmlformats.org/markup-compatibility/2006">
          <mc:Choice Requires="x14">
            <control shapeId="11377" r:id="rId115" name="Group Box 28">
              <controlPr defaultSize="0" autoFill="0" autoPict="0">
                <anchor moveWithCells="1">
                  <from>
                    <xdr:col>1</xdr:col>
                    <xdr:colOff>2298700</xdr:colOff>
                    <xdr:row>65</xdr:row>
                    <xdr:rowOff>152400</xdr:rowOff>
                  </from>
                  <to>
                    <xdr:col>9</xdr:col>
                    <xdr:colOff>1244600</xdr:colOff>
                    <xdr:row>68</xdr:row>
                    <xdr:rowOff>76200</xdr:rowOff>
                  </to>
                </anchor>
              </controlPr>
            </control>
          </mc:Choice>
        </mc:AlternateContent>
        <mc:AlternateContent xmlns:mc="http://schemas.openxmlformats.org/markup-compatibility/2006">
          <mc:Choice Requires="x14">
            <control shapeId="11378" r:id="rId116" name="Option Button 29a">
              <controlPr locked="0" defaultSize="0" autoFill="0" autoLine="0" autoPict="0">
                <anchor moveWithCells="1">
                  <from>
                    <xdr:col>2</xdr:col>
                    <xdr:colOff>38100</xdr:colOff>
                    <xdr:row>69</xdr:row>
                    <xdr:rowOff>139700</xdr:rowOff>
                  </from>
                  <to>
                    <xdr:col>2</xdr:col>
                    <xdr:colOff>292100</xdr:colOff>
                    <xdr:row>69</xdr:row>
                    <xdr:rowOff>393700</xdr:rowOff>
                  </to>
                </anchor>
              </controlPr>
            </control>
          </mc:Choice>
        </mc:AlternateContent>
        <mc:AlternateContent xmlns:mc="http://schemas.openxmlformats.org/markup-compatibility/2006">
          <mc:Choice Requires="x14">
            <control shapeId="11379" r:id="rId117" name="Option Button 29b">
              <controlPr locked="0" defaultSize="0" autoFill="0" autoLine="0" autoPict="0">
                <anchor moveWithCells="1">
                  <from>
                    <xdr:col>4</xdr:col>
                    <xdr:colOff>25400</xdr:colOff>
                    <xdr:row>69</xdr:row>
                    <xdr:rowOff>139700</xdr:rowOff>
                  </from>
                  <to>
                    <xdr:col>4</xdr:col>
                    <xdr:colOff>292100</xdr:colOff>
                    <xdr:row>69</xdr:row>
                    <xdr:rowOff>393700</xdr:rowOff>
                  </to>
                </anchor>
              </controlPr>
            </control>
          </mc:Choice>
        </mc:AlternateContent>
        <mc:AlternateContent xmlns:mc="http://schemas.openxmlformats.org/markup-compatibility/2006">
          <mc:Choice Requires="x14">
            <control shapeId="11380" r:id="rId118" name="Option Button 29c">
              <controlPr locked="0" defaultSize="0" autoFill="0" autoLine="0" autoPict="0">
                <anchor moveWithCells="1">
                  <from>
                    <xdr:col>5</xdr:col>
                    <xdr:colOff>1955800</xdr:colOff>
                    <xdr:row>69</xdr:row>
                    <xdr:rowOff>139700</xdr:rowOff>
                  </from>
                  <to>
                    <xdr:col>6</xdr:col>
                    <xdr:colOff>254000</xdr:colOff>
                    <xdr:row>69</xdr:row>
                    <xdr:rowOff>393700</xdr:rowOff>
                  </to>
                </anchor>
              </controlPr>
            </control>
          </mc:Choice>
        </mc:AlternateContent>
        <mc:AlternateContent xmlns:mc="http://schemas.openxmlformats.org/markup-compatibility/2006">
          <mc:Choice Requires="x14">
            <control shapeId="11381" r:id="rId119" name="Option Button 29d">
              <controlPr locked="0" defaultSize="0" autoFill="0" autoLine="0" autoPict="0">
                <anchor moveWithCells="1">
                  <from>
                    <xdr:col>8</xdr:col>
                    <xdr:colOff>38100</xdr:colOff>
                    <xdr:row>69</xdr:row>
                    <xdr:rowOff>139700</xdr:rowOff>
                  </from>
                  <to>
                    <xdr:col>8</xdr:col>
                    <xdr:colOff>292100</xdr:colOff>
                    <xdr:row>69</xdr:row>
                    <xdr:rowOff>393700</xdr:rowOff>
                  </to>
                </anchor>
              </controlPr>
            </control>
          </mc:Choice>
        </mc:AlternateContent>
        <mc:AlternateContent xmlns:mc="http://schemas.openxmlformats.org/markup-compatibility/2006">
          <mc:Choice Requires="x14">
            <control shapeId="11382" r:id="rId120" name="Group Box 29">
              <controlPr defaultSize="0" autoFill="0" autoPict="0">
                <anchor moveWithCells="1">
                  <from>
                    <xdr:col>1</xdr:col>
                    <xdr:colOff>2209800</xdr:colOff>
                    <xdr:row>69</xdr:row>
                    <xdr:rowOff>88900</xdr:rowOff>
                  </from>
                  <to>
                    <xdr:col>9</xdr:col>
                    <xdr:colOff>673100</xdr:colOff>
                    <xdr:row>70</xdr:row>
                    <xdr:rowOff>0</xdr:rowOff>
                  </to>
                </anchor>
              </controlPr>
            </control>
          </mc:Choice>
        </mc:AlternateContent>
        <mc:AlternateContent xmlns:mc="http://schemas.openxmlformats.org/markup-compatibility/2006">
          <mc:Choice Requires="x14">
            <control shapeId="11383" r:id="rId121" name="Option Button 30a">
              <controlPr locked="0" defaultSize="0" autoFill="0" autoLine="0" autoPict="0">
                <anchor moveWithCells="1">
                  <from>
                    <xdr:col>2</xdr:col>
                    <xdr:colOff>38100</xdr:colOff>
                    <xdr:row>72</xdr:row>
                    <xdr:rowOff>12700</xdr:rowOff>
                  </from>
                  <to>
                    <xdr:col>2</xdr:col>
                    <xdr:colOff>292100</xdr:colOff>
                    <xdr:row>73</xdr:row>
                    <xdr:rowOff>38100</xdr:rowOff>
                  </to>
                </anchor>
              </controlPr>
            </control>
          </mc:Choice>
        </mc:AlternateContent>
        <mc:AlternateContent xmlns:mc="http://schemas.openxmlformats.org/markup-compatibility/2006">
          <mc:Choice Requires="x14">
            <control shapeId="11384" r:id="rId122" name="Option Button 30b">
              <controlPr locked="0" defaultSize="0" autoFill="0" autoLine="0" autoPict="0">
                <anchor moveWithCells="1">
                  <from>
                    <xdr:col>4</xdr:col>
                    <xdr:colOff>25400</xdr:colOff>
                    <xdr:row>72</xdr:row>
                    <xdr:rowOff>12700</xdr:rowOff>
                  </from>
                  <to>
                    <xdr:col>4</xdr:col>
                    <xdr:colOff>292100</xdr:colOff>
                    <xdr:row>73</xdr:row>
                    <xdr:rowOff>38100</xdr:rowOff>
                  </to>
                </anchor>
              </controlPr>
            </control>
          </mc:Choice>
        </mc:AlternateContent>
        <mc:AlternateContent xmlns:mc="http://schemas.openxmlformats.org/markup-compatibility/2006">
          <mc:Choice Requires="x14">
            <control shapeId="11385" r:id="rId123" name="Option Button 30c">
              <controlPr locked="0" defaultSize="0" autoFill="0" autoLine="0" autoPict="0">
                <anchor moveWithCells="1">
                  <from>
                    <xdr:col>6</xdr:col>
                    <xdr:colOff>0</xdr:colOff>
                    <xdr:row>72</xdr:row>
                    <xdr:rowOff>12700</xdr:rowOff>
                  </from>
                  <to>
                    <xdr:col>6</xdr:col>
                    <xdr:colOff>266700</xdr:colOff>
                    <xdr:row>73</xdr:row>
                    <xdr:rowOff>38100</xdr:rowOff>
                  </to>
                </anchor>
              </controlPr>
            </control>
          </mc:Choice>
        </mc:AlternateContent>
        <mc:AlternateContent xmlns:mc="http://schemas.openxmlformats.org/markup-compatibility/2006">
          <mc:Choice Requires="x14">
            <control shapeId="11386" r:id="rId124" name="Group Box 30">
              <controlPr defaultSize="0" autoFill="0" autoPict="0">
                <anchor moveWithCells="1">
                  <from>
                    <xdr:col>1</xdr:col>
                    <xdr:colOff>2260600</xdr:colOff>
                    <xdr:row>71</xdr:row>
                    <xdr:rowOff>152400</xdr:rowOff>
                  </from>
                  <to>
                    <xdr:col>7</xdr:col>
                    <xdr:colOff>977900</xdr:colOff>
                    <xdr:row>73</xdr:row>
                    <xdr:rowOff>139700</xdr:rowOff>
                  </to>
                </anchor>
              </controlPr>
            </control>
          </mc:Choice>
        </mc:AlternateContent>
        <mc:AlternateContent xmlns:mc="http://schemas.openxmlformats.org/markup-compatibility/2006">
          <mc:Choice Requires="x14">
            <control shapeId="11387" r:id="rId125" name="Option Button 31a">
              <controlPr locked="0" defaultSize="0" autoFill="0" autoLine="0" autoPict="0">
                <anchor moveWithCells="1">
                  <from>
                    <xdr:col>2</xdr:col>
                    <xdr:colOff>38100</xdr:colOff>
                    <xdr:row>74</xdr:row>
                    <xdr:rowOff>0</xdr:rowOff>
                  </from>
                  <to>
                    <xdr:col>2</xdr:col>
                    <xdr:colOff>292100</xdr:colOff>
                    <xdr:row>75</xdr:row>
                    <xdr:rowOff>25400</xdr:rowOff>
                  </to>
                </anchor>
              </controlPr>
            </control>
          </mc:Choice>
        </mc:AlternateContent>
        <mc:AlternateContent xmlns:mc="http://schemas.openxmlformats.org/markup-compatibility/2006">
          <mc:Choice Requires="x14">
            <control shapeId="11388" r:id="rId126" name="Option Button 31b">
              <controlPr locked="0" defaultSize="0" autoFill="0" autoLine="0" autoPict="0">
                <anchor moveWithCells="1">
                  <from>
                    <xdr:col>4</xdr:col>
                    <xdr:colOff>25400</xdr:colOff>
                    <xdr:row>74</xdr:row>
                    <xdr:rowOff>0</xdr:rowOff>
                  </from>
                  <to>
                    <xdr:col>4</xdr:col>
                    <xdr:colOff>292100</xdr:colOff>
                    <xdr:row>75</xdr:row>
                    <xdr:rowOff>25400</xdr:rowOff>
                  </to>
                </anchor>
              </controlPr>
            </control>
          </mc:Choice>
        </mc:AlternateContent>
        <mc:AlternateContent xmlns:mc="http://schemas.openxmlformats.org/markup-compatibility/2006">
          <mc:Choice Requires="x14">
            <control shapeId="11389" r:id="rId127" name="Group Box 31">
              <controlPr defaultSize="0" autoFill="0" autoPict="0">
                <anchor moveWithCells="1">
                  <from>
                    <xdr:col>1</xdr:col>
                    <xdr:colOff>2235200</xdr:colOff>
                    <xdr:row>73</xdr:row>
                    <xdr:rowOff>190500</xdr:rowOff>
                  </from>
                  <to>
                    <xdr:col>5</xdr:col>
                    <xdr:colOff>609600</xdr:colOff>
                    <xdr:row>75</xdr:row>
                    <xdr:rowOff>152400</xdr:rowOff>
                  </to>
                </anchor>
              </controlPr>
            </control>
          </mc:Choice>
        </mc:AlternateContent>
        <mc:AlternateContent xmlns:mc="http://schemas.openxmlformats.org/markup-compatibility/2006">
          <mc:Choice Requires="x14">
            <control shapeId="11390" r:id="rId128" name="Option Button 32a">
              <controlPr locked="0" defaultSize="0" autoFill="0" autoLine="0" autoPict="0">
                <anchor moveWithCells="1">
                  <from>
                    <xdr:col>2</xdr:col>
                    <xdr:colOff>38100</xdr:colOff>
                    <xdr:row>76</xdr:row>
                    <xdr:rowOff>0</xdr:rowOff>
                  </from>
                  <to>
                    <xdr:col>2</xdr:col>
                    <xdr:colOff>292100</xdr:colOff>
                    <xdr:row>77</xdr:row>
                    <xdr:rowOff>25400</xdr:rowOff>
                  </to>
                </anchor>
              </controlPr>
            </control>
          </mc:Choice>
        </mc:AlternateContent>
        <mc:AlternateContent xmlns:mc="http://schemas.openxmlformats.org/markup-compatibility/2006">
          <mc:Choice Requires="x14">
            <control shapeId="11391" r:id="rId129" name="Option Button 32b">
              <controlPr locked="0" defaultSize="0" autoFill="0" autoLine="0" autoPict="0">
                <anchor moveWithCells="1">
                  <from>
                    <xdr:col>4</xdr:col>
                    <xdr:colOff>25400</xdr:colOff>
                    <xdr:row>76</xdr:row>
                    <xdr:rowOff>0</xdr:rowOff>
                  </from>
                  <to>
                    <xdr:col>4</xdr:col>
                    <xdr:colOff>292100</xdr:colOff>
                    <xdr:row>77</xdr:row>
                    <xdr:rowOff>25400</xdr:rowOff>
                  </to>
                </anchor>
              </controlPr>
            </control>
          </mc:Choice>
        </mc:AlternateContent>
        <mc:AlternateContent xmlns:mc="http://schemas.openxmlformats.org/markup-compatibility/2006">
          <mc:Choice Requires="x14">
            <control shapeId="11392" r:id="rId130" name="Option Button 32c">
              <controlPr locked="0" defaultSize="0" autoFill="0" autoLine="0" autoPict="0">
                <anchor moveWithCells="1">
                  <from>
                    <xdr:col>5</xdr:col>
                    <xdr:colOff>1955800</xdr:colOff>
                    <xdr:row>76</xdr:row>
                    <xdr:rowOff>0</xdr:rowOff>
                  </from>
                  <to>
                    <xdr:col>6</xdr:col>
                    <xdr:colOff>254000</xdr:colOff>
                    <xdr:row>77</xdr:row>
                    <xdr:rowOff>25400</xdr:rowOff>
                  </to>
                </anchor>
              </controlPr>
            </control>
          </mc:Choice>
        </mc:AlternateContent>
        <mc:AlternateContent xmlns:mc="http://schemas.openxmlformats.org/markup-compatibility/2006">
          <mc:Choice Requires="x14">
            <control shapeId="11393" r:id="rId131" name="Option Button 32d">
              <controlPr locked="0" defaultSize="0" autoFill="0" autoLine="0" autoPict="0">
                <anchor moveWithCells="1">
                  <from>
                    <xdr:col>8</xdr:col>
                    <xdr:colOff>38100</xdr:colOff>
                    <xdr:row>76</xdr:row>
                    <xdr:rowOff>0</xdr:rowOff>
                  </from>
                  <to>
                    <xdr:col>8</xdr:col>
                    <xdr:colOff>292100</xdr:colOff>
                    <xdr:row>77</xdr:row>
                    <xdr:rowOff>25400</xdr:rowOff>
                  </to>
                </anchor>
              </controlPr>
            </control>
          </mc:Choice>
        </mc:AlternateContent>
        <mc:AlternateContent xmlns:mc="http://schemas.openxmlformats.org/markup-compatibility/2006">
          <mc:Choice Requires="x14">
            <control shapeId="11394" r:id="rId132" name="Group Box 32">
              <controlPr defaultSize="0" autoFill="0" autoPict="0">
                <anchor moveWithCells="1">
                  <from>
                    <xdr:col>1</xdr:col>
                    <xdr:colOff>2209800</xdr:colOff>
                    <xdr:row>75</xdr:row>
                    <xdr:rowOff>177800</xdr:rowOff>
                  </from>
                  <to>
                    <xdr:col>9</xdr:col>
                    <xdr:colOff>673100</xdr:colOff>
                    <xdr:row>77</xdr:row>
                    <xdr:rowOff>114300</xdr:rowOff>
                  </to>
                </anchor>
              </controlPr>
            </control>
          </mc:Choice>
        </mc:AlternateContent>
        <mc:AlternateContent xmlns:mc="http://schemas.openxmlformats.org/markup-compatibility/2006">
          <mc:Choice Requires="x14">
            <control shapeId="11395" r:id="rId133" name="Option Button 33a">
              <controlPr locked="0" defaultSize="0" autoFill="0" autoLine="0" autoPict="0">
                <anchor moveWithCells="1">
                  <from>
                    <xdr:col>2</xdr:col>
                    <xdr:colOff>38100</xdr:colOff>
                    <xdr:row>78</xdr:row>
                    <xdr:rowOff>152400</xdr:rowOff>
                  </from>
                  <to>
                    <xdr:col>2</xdr:col>
                    <xdr:colOff>292100</xdr:colOff>
                    <xdr:row>78</xdr:row>
                    <xdr:rowOff>406400</xdr:rowOff>
                  </to>
                </anchor>
              </controlPr>
            </control>
          </mc:Choice>
        </mc:AlternateContent>
        <mc:AlternateContent xmlns:mc="http://schemas.openxmlformats.org/markup-compatibility/2006">
          <mc:Choice Requires="x14">
            <control shapeId="11396" r:id="rId134" name="Option Button 33b">
              <controlPr locked="0" defaultSize="0" autoFill="0" autoLine="0" autoPict="0">
                <anchor moveWithCells="1">
                  <from>
                    <xdr:col>4</xdr:col>
                    <xdr:colOff>25400</xdr:colOff>
                    <xdr:row>78</xdr:row>
                    <xdr:rowOff>152400</xdr:rowOff>
                  </from>
                  <to>
                    <xdr:col>4</xdr:col>
                    <xdr:colOff>292100</xdr:colOff>
                    <xdr:row>78</xdr:row>
                    <xdr:rowOff>406400</xdr:rowOff>
                  </to>
                </anchor>
              </controlPr>
            </control>
          </mc:Choice>
        </mc:AlternateContent>
        <mc:AlternateContent xmlns:mc="http://schemas.openxmlformats.org/markup-compatibility/2006">
          <mc:Choice Requires="x14">
            <control shapeId="11397" r:id="rId135" name="Option Button 33c">
              <controlPr locked="0" defaultSize="0" autoFill="0" autoLine="0" autoPict="0">
                <anchor moveWithCells="1">
                  <from>
                    <xdr:col>5</xdr:col>
                    <xdr:colOff>1955800</xdr:colOff>
                    <xdr:row>78</xdr:row>
                    <xdr:rowOff>152400</xdr:rowOff>
                  </from>
                  <to>
                    <xdr:col>6</xdr:col>
                    <xdr:colOff>254000</xdr:colOff>
                    <xdr:row>78</xdr:row>
                    <xdr:rowOff>406400</xdr:rowOff>
                  </to>
                </anchor>
              </controlPr>
            </control>
          </mc:Choice>
        </mc:AlternateContent>
        <mc:AlternateContent xmlns:mc="http://schemas.openxmlformats.org/markup-compatibility/2006">
          <mc:Choice Requires="x14">
            <control shapeId="11398" r:id="rId136" name="Option Button 33d">
              <controlPr locked="0" defaultSize="0" autoFill="0" autoLine="0" autoPict="0">
                <anchor moveWithCells="1">
                  <from>
                    <xdr:col>8</xdr:col>
                    <xdr:colOff>38100</xdr:colOff>
                    <xdr:row>78</xdr:row>
                    <xdr:rowOff>152400</xdr:rowOff>
                  </from>
                  <to>
                    <xdr:col>8</xdr:col>
                    <xdr:colOff>292100</xdr:colOff>
                    <xdr:row>78</xdr:row>
                    <xdr:rowOff>406400</xdr:rowOff>
                  </to>
                </anchor>
              </controlPr>
            </control>
          </mc:Choice>
        </mc:AlternateContent>
        <mc:AlternateContent xmlns:mc="http://schemas.openxmlformats.org/markup-compatibility/2006">
          <mc:Choice Requires="x14">
            <control shapeId="11399" r:id="rId137" name="Option Button 33e">
              <controlPr locked="0" defaultSize="0" autoFill="0" autoLine="0" autoPict="0">
                <anchor moveWithCells="1">
                  <from>
                    <xdr:col>2</xdr:col>
                    <xdr:colOff>38100</xdr:colOff>
                    <xdr:row>79</xdr:row>
                    <xdr:rowOff>12700</xdr:rowOff>
                  </from>
                  <to>
                    <xdr:col>2</xdr:col>
                    <xdr:colOff>292100</xdr:colOff>
                    <xdr:row>80</xdr:row>
                    <xdr:rowOff>25400</xdr:rowOff>
                  </to>
                </anchor>
              </controlPr>
            </control>
          </mc:Choice>
        </mc:AlternateContent>
        <mc:AlternateContent xmlns:mc="http://schemas.openxmlformats.org/markup-compatibility/2006">
          <mc:Choice Requires="x14">
            <control shapeId="11400" r:id="rId138" name="Option Button 33f">
              <controlPr locked="0" defaultSize="0" autoFill="0" autoLine="0" autoPict="0">
                <anchor moveWithCells="1">
                  <from>
                    <xdr:col>4</xdr:col>
                    <xdr:colOff>25400</xdr:colOff>
                    <xdr:row>79</xdr:row>
                    <xdr:rowOff>12700</xdr:rowOff>
                  </from>
                  <to>
                    <xdr:col>4</xdr:col>
                    <xdr:colOff>292100</xdr:colOff>
                    <xdr:row>80</xdr:row>
                    <xdr:rowOff>25400</xdr:rowOff>
                  </to>
                </anchor>
              </controlPr>
            </control>
          </mc:Choice>
        </mc:AlternateContent>
        <mc:AlternateContent xmlns:mc="http://schemas.openxmlformats.org/markup-compatibility/2006">
          <mc:Choice Requires="x14">
            <control shapeId="11401" r:id="rId139" name="Option Button 33g">
              <controlPr locked="0" defaultSize="0" autoFill="0" autoLine="0" autoPict="0">
                <anchor moveWithCells="1">
                  <from>
                    <xdr:col>5</xdr:col>
                    <xdr:colOff>1955800</xdr:colOff>
                    <xdr:row>79</xdr:row>
                    <xdr:rowOff>12700</xdr:rowOff>
                  </from>
                  <to>
                    <xdr:col>6</xdr:col>
                    <xdr:colOff>254000</xdr:colOff>
                    <xdr:row>80</xdr:row>
                    <xdr:rowOff>25400</xdr:rowOff>
                  </to>
                </anchor>
              </controlPr>
            </control>
          </mc:Choice>
        </mc:AlternateContent>
        <mc:AlternateContent xmlns:mc="http://schemas.openxmlformats.org/markup-compatibility/2006">
          <mc:Choice Requires="x14">
            <control shapeId="11402" r:id="rId140" name="Group Box 33">
              <controlPr defaultSize="0" autoFill="0" autoPict="0">
                <anchor moveWithCells="1">
                  <from>
                    <xdr:col>1</xdr:col>
                    <xdr:colOff>2247900</xdr:colOff>
                    <xdr:row>77</xdr:row>
                    <xdr:rowOff>165100</xdr:rowOff>
                  </from>
                  <to>
                    <xdr:col>9</xdr:col>
                    <xdr:colOff>1308100</xdr:colOff>
                    <xdr:row>80</xdr:row>
                    <xdr:rowOff>127000</xdr:rowOff>
                  </to>
                </anchor>
              </controlPr>
            </control>
          </mc:Choice>
        </mc:AlternateContent>
        <mc:AlternateContent xmlns:mc="http://schemas.openxmlformats.org/markup-compatibility/2006">
          <mc:Choice Requires="x14">
            <control shapeId="11403" r:id="rId141" name="Option Button 34a">
              <controlPr locked="0" defaultSize="0" autoFill="0" autoLine="0" autoPict="0">
                <anchor moveWithCells="1">
                  <from>
                    <xdr:col>2</xdr:col>
                    <xdr:colOff>38100</xdr:colOff>
                    <xdr:row>81</xdr:row>
                    <xdr:rowOff>0</xdr:rowOff>
                  </from>
                  <to>
                    <xdr:col>2</xdr:col>
                    <xdr:colOff>304800</xdr:colOff>
                    <xdr:row>82</xdr:row>
                    <xdr:rowOff>25400</xdr:rowOff>
                  </to>
                </anchor>
              </controlPr>
            </control>
          </mc:Choice>
        </mc:AlternateContent>
        <mc:AlternateContent xmlns:mc="http://schemas.openxmlformats.org/markup-compatibility/2006">
          <mc:Choice Requires="x14">
            <control shapeId="11404" r:id="rId142" name="Option Button 34b">
              <controlPr locked="0" defaultSize="0" autoFill="0" autoLine="0" autoPict="0">
                <anchor moveWithCells="1">
                  <from>
                    <xdr:col>4</xdr:col>
                    <xdr:colOff>25400</xdr:colOff>
                    <xdr:row>81</xdr:row>
                    <xdr:rowOff>0</xdr:rowOff>
                  </from>
                  <to>
                    <xdr:col>4</xdr:col>
                    <xdr:colOff>292100</xdr:colOff>
                    <xdr:row>82</xdr:row>
                    <xdr:rowOff>25400</xdr:rowOff>
                  </to>
                </anchor>
              </controlPr>
            </control>
          </mc:Choice>
        </mc:AlternateContent>
        <mc:AlternateContent xmlns:mc="http://schemas.openxmlformats.org/markup-compatibility/2006">
          <mc:Choice Requires="x14">
            <control shapeId="11405" r:id="rId143" name="Group Box 34">
              <controlPr defaultSize="0" autoFill="0" autoPict="0">
                <anchor moveWithCells="1">
                  <from>
                    <xdr:col>1</xdr:col>
                    <xdr:colOff>2260600</xdr:colOff>
                    <xdr:row>80</xdr:row>
                    <xdr:rowOff>152400</xdr:rowOff>
                  </from>
                  <to>
                    <xdr:col>5</xdr:col>
                    <xdr:colOff>1511300</xdr:colOff>
                    <xdr:row>82</xdr:row>
                    <xdr:rowOff>152400</xdr:rowOff>
                  </to>
                </anchor>
              </controlPr>
            </control>
          </mc:Choice>
        </mc:AlternateContent>
        <mc:AlternateContent xmlns:mc="http://schemas.openxmlformats.org/markup-compatibility/2006">
          <mc:Choice Requires="x14">
            <control shapeId="11406" r:id="rId144" name="Option Button 35a">
              <controlPr locked="0" defaultSize="0" autoFill="0" autoLine="0" autoPict="0">
                <anchor moveWithCells="1">
                  <from>
                    <xdr:col>2</xdr:col>
                    <xdr:colOff>38100</xdr:colOff>
                    <xdr:row>83</xdr:row>
                    <xdr:rowOff>0</xdr:rowOff>
                  </from>
                  <to>
                    <xdr:col>2</xdr:col>
                    <xdr:colOff>304800</xdr:colOff>
                    <xdr:row>84</xdr:row>
                    <xdr:rowOff>25400</xdr:rowOff>
                  </to>
                </anchor>
              </controlPr>
            </control>
          </mc:Choice>
        </mc:AlternateContent>
        <mc:AlternateContent xmlns:mc="http://schemas.openxmlformats.org/markup-compatibility/2006">
          <mc:Choice Requires="x14">
            <control shapeId="11407" r:id="rId145" name="Option Button 35b">
              <controlPr locked="0" defaultSize="0" autoFill="0" autoLine="0" autoPict="0">
                <anchor moveWithCells="1">
                  <from>
                    <xdr:col>4</xdr:col>
                    <xdr:colOff>25400</xdr:colOff>
                    <xdr:row>83</xdr:row>
                    <xdr:rowOff>0</xdr:rowOff>
                  </from>
                  <to>
                    <xdr:col>4</xdr:col>
                    <xdr:colOff>292100</xdr:colOff>
                    <xdr:row>84</xdr:row>
                    <xdr:rowOff>25400</xdr:rowOff>
                  </to>
                </anchor>
              </controlPr>
            </control>
          </mc:Choice>
        </mc:AlternateContent>
        <mc:AlternateContent xmlns:mc="http://schemas.openxmlformats.org/markup-compatibility/2006">
          <mc:Choice Requires="x14">
            <control shapeId="11408" r:id="rId146" name="Group Box 35">
              <controlPr defaultSize="0" autoFill="0" autoPict="0">
                <anchor moveWithCells="1">
                  <from>
                    <xdr:col>1</xdr:col>
                    <xdr:colOff>2286000</xdr:colOff>
                    <xdr:row>82</xdr:row>
                    <xdr:rowOff>177800</xdr:rowOff>
                  </from>
                  <to>
                    <xdr:col>5</xdr:col>
                    <xdr:colOff>1587500</xdr:colOff>
                    <xdr:row>84</xdr:row>
                    <xdr:rowOff>139700</xdr:rowOff>
                  </to>
                </anchor>
              </controlPr>
            </control>
          </mc:Choice>
        </mc:AlternateContent>
        <mc:AlternateContent xmlns:mc="http://schemas.openxmlformats.org/markup-compatibility/2006">
          <mc:Choice Requires="x14">
            <control shapeId="11409" r:id="rId147" name="Option Button 36a">
              <controlPr locked="0" defaultSize="0" autoFill="0" autoLine="0" autoPict="0">
                <anchor moveWithCells="1">
                  <from>
                    <xdr:col>2</xdr:col>
                    <xdr:colOff>38100</xdr:colOff>
                    <xdr:row>85</xdr:row>
                    <xdr:rowOff>0</xdr:rowOff>
                  </from>
                  <to>
                    <xdr:col>2</xdr:col>
                    <xdr:colOff>304800</xdr:colOff>
                    <xdr:row>86</xdr:row>
                    <xdr:rowOff>25400</xdr:rowOff>
                  </to>
                </anchor>
              </controlPr>
            </control>
          </mc:Choice>
        </mc:AlternateContent>
        <mc:AlternateContent xmlns:mc="http://schemas.openxmlformats.org/markup-compatibility/2006">
          <mc:Choice Requires="x14">
            <control shapeId="11410" r:id="rId148" name="Option Button 36b">
              <controlPr locked="0" defaultSize="0" autoFill="0" autoLine="0" autoPict="0">
                <anchor moveWithCells="1">
                  <from>
                    <xdr:col>4</xdr:col>
                    <xdr:colOff>25400</xdr:colOff>
                    <xdr:row>85</xdr:row>
                    <xdr:rowOff>0</xdr:rowOff>
                  </from>
                  <to>
                    <xdr:col>4</xdr:col>
                    <xdr:colOff>292100</xdr:colOff>
                    <xdr:row>86</xdr:row>
                    <xdr:rowOff>25400</xdr:rowOff>
                  </to>
                </anchor>
              </controlPr>
            </control>
          </mc:Choice>
        </mc:AlternateContent>
        <mc:AlternateContent xmlns:mc="http://schemas.openxmlformats.org/markup-compatibility/2006">
          <mc:Choice Requires="x14">
            <control shapeId="11411" r:id="rId149" name="Group Box 36">
              <controlPr defaultSize="0" autoFill="0" autoPict="0">
                <anchor moveWithCells="1">
                  <from>
                    <xdr:col>1</xdr:col>
                    <xdr:colOff>2286000</xdr:colOff>
                    <xdr:row>84</xdr:row>
                    <xdr:rowOff>165100</xdr:rowOff>
                  </from>
                  <to>
                    <xdr:col>5</xdr:col>
                    <xdr:colOff>685800</xdr:colOff>
                    <xdr:row>86</xdr:row>
                    <xdr:rowOff>127000</xdr:rowOff>
                  </to>
                </anchor>
              </controlPr>
            </control>
          </mc:Choice>
        </mc:AlternateContent>
        <mc:AlternateContent xmlns:mc="http://schemas.openxmlformats.org/markup-compatibility/2006">
          <mc:Choice Requires="x14">
            <control shapeId="11412" r:id="rId150" name="Option Button 37a">
              <controlPr locked="0" defaultSize="0" autoFill="0" autoLine="0" autoPict="0">
                <anchor moveWithCells="1">
                  <from>
                    <xdr:col>2</xdr:col>
                    <xdr:colOff>38100</xdr:colOff>
                    <xdr:row>87</xdr:row>
                    <xdr:rowOff>12700</xdr:rowOff>
                  </from>
                  <to>
                    <xdr:col>2</xdr:col>
                    <xdr:colOff>304800</xdr:colOff>
                    <xdr:row>88</xdr:row>
                    <xdr:rowOff>38100</xdr:rowOff>
                  </to>
                </anchor>
              </controlPr>
            </control>
          </mc:Choice>
        </mc:AlternateContent>
        <mc:AlternateContent xmlns:mc="http://schemas.openxmlformats.org/markup-compatibility/2006">
          <mc:Choice Requires="x14">
            <control shapeId="11413" r:id="rId151" name="Option Button 37b">
              <controlPr locked="0" defaultSize="0" autoFill="0" autoLine="0" autoPict="0">
                <anchor moveWithCells="1">
                  <from>
                    <xdr:col>4</xdr:col>
                    <xdr:colOff>25400</xdr:colOff>
                    <xdr:row>87</xdr:row>
                    <xdr:rowOff>12700</xdr:rowOff>
                  </from>
                  <to>
                    <xdr:col>4</xdr:col>
                    <xdr:colOff>292100</xdr:colOff>
                    <xdr:row>88</xdr:row>
                    <xdr:rowOff>38100</xdr:rowOff>
                  </to>
                </anchor>
              </controlPr>
            </control>
          </mc:Choice>
        </mc:AlternateContent>
        <mc:AlternateContent xmlns:mc="http://schemas.openxmlformats.org/markup-compatibility/2006">
          <mc:Choice Requires="x14">
            <control shapeId="11414" r:id="rId152" name="Group Box 37">
              <controlPr defaultSize="0" autoFill="0" autoPict="0">
                <anchor moveWithCells="1">
                  <from>
                    <xdr:col>1</xdr:col>
                    <xdr:colOff>2298700</xdr:colOff>
                    <xdr:row>86</xdr:row>
                    <xdr:rowOff>165100</xdr:rowOff>
                  </from>
                  <to>
                    <xdr:col>5</xdr:col>
                    <xdr:colOff>990600</xdr:colOff>
                    <xdr:row>88</xdr:row>
                    <xdr:rowOff>139700</xdr:rowOff>
                  </to>
                </anchor>
              </controlPr>
            </control>
          </mc:Choice>
        </mc:AlternateContent>
        <mc:AlternateContent xmlns:mc="http://schemas.openxmlformats.org/markup-compatibility/2006">
          <mc:Choice Requires="x14">
            <control shapeId="11415" r:id="rId153" name="Option Button 38a">
              <controlPr locked="0" defaultSize="0" autoFill="0" autoLine="0" autoPict="0">
                <anchor moveWithCells="1">
                  <from>
                    <xdr:col>2</xdr:col>
                    <xdr:colOff>38100</xdr:colOff>
                    <xdr:row>89</xdr:row>
                    <xdr:rowOff>12700</xdr:rowOff>
                  </from>
                  <to>
                    <xdr:col>2</xdr:col>
                    <xdr:colOff>304800</xdr:colOff>
                    <xdr:row>90</xdr:row>
                    <xdr:rowOff>38100</xdr:rowOff>
                  </to>
                </anchor>
              </controlPr>
            </control>
          </mc:Choice>
        </mc:AlternateContent>
        <mc:AlternateContent xmlns:mc="http://schemas.openxmlformats.org/markup-compatibility/2006">
          <mc:Choice Requires="x14">
            <control shapeId="11416" r:id="rId154" name="Option Button 38b">
              <controlPr locked="0" defaultSize="0" autoFill="0" autoLine="0" autoPict="0">
                <anchor moveWithCells="1">
                  <from>
                    <xdr:col>4</xdr:col>
                    <xdr:colOff>25400</xdr:colOff>
                    <xdr:row>89</xdr:row>
                    <xdr:rowOff>12700</xdr:rowOff>
                  </from>
                  <to>
                    <xdr:col>4</xdr:col>
                    <xdr:colOff>292100</xdr:colOff>
                    <xdr:row>90</xdr:row>
                    <xdr:rowOff>38100</xdr:rowOff>
                  </to>
                </anchor>
              </controlPr>
            </control>
          </mc:Choice>
        </mc:AlternateContent>
        <mc:AlternateContent xmlns:mc="http://schemas.openxmlformats.org/markup-compatibility/2006">
          <mc:Choice Requires="x14">
            <control shapeId="11417" r:id="rId155" name="Group Box 38">
              <controlPr defaultSize="0" autoFill="0" autoPict="0">
                <anchor moveWithCells="1">
                  <from>
                    <xdr:col>1</xdr:col>
                    <xdr:colOff>2298700</xdr:colOff>
                    <xdr:row>88</xdr:row>
                    <xdr:rowOff>165100</xdr:rowOff>
                  </from>
                  <to>
                    <xdr:col>5</xdr:col>
                    <xdr:colOff>990600</xdr:colOff>
                    <xdr:row>90</xdr:row>
                    <xdr:rowOff>139700</xdr:rowOff>
                  </to>
                </anchor>
              </controlPr>
            </control>
          </mc:Choice>
        </mc:AlternateContent>
        <mc:AlternateContent xmlns:mc="http://schemas.openxmlformats.org/markup-compatibility/2006">
          <mc:Choice Requires="x14">
            <control shapeId="11418" r:id="rId156" name="Option Button 39a">
              <controlPr locked="0" defaultSize="0" autoFill="0" autoLine="0" autoPict="0">
                <anchor moveWithCells="1">
                  <from>
                    <xdr:col>2</xdr:col>
                    <xdr:colOff>38100</xdr:colOff>
                    <xdr:row>91</xdr:row>
                    <xdr:rowOff>12700</xdr:rowOff>
                  </from>
                  <to>
                    <xdr:col>2</xdr:col>
                    <xdr:colOff>304800</xdr:colOff>
                    <xdr:row>92</xdr:row>
                    <xdr:rowOff>38100</xdr:rowOff>
                  </to>
                </anchor>
              </controlPr>
            </control>
          </mc:Choice>
        </mc:AlternateContent>
        <mc:AlternateContent xmlns:mc="http://schemas.openxmlformats.org/markup-compatibility/2006">
          <mc:Choice Requires="x14">
            <control shapeId="11419" r:id="rId157" name="Option Button 39b">
              <controlPr locked="0" defaultSize="0" autoFill="0" autoLine="0" autoPict="0">
                <anchor moveWithCells="1">
                  <from>
                    <xdr:col>4</xdr:col>
                    <xdr:colOff>25400</xdr:colOff>
                    <xdr:row>91</xdr:row>
                    <xdr:rowOff>12700</xdr:rowOff>
                  </from>
                  <to>
                    <xdr:col>4</xdr:col>
                    <xdr:colOff>292100</xdr:colOff>
                    <xdr:row>92</xdr:row>
                    <xdr:rowOff>38100</xdr:rowOff>
                  </to>
                </anchor>
              </controlPr>
            </control>
          </mc:Choice>
        </mc:AlternateContent>
        <mc:AlternateContent xmlns:mc="http://schemas.openxmlformats.org/markup-compatibility/2006">
          <mc:Choice Requires="x14">
            <control shapeId="11420" r:id="rId158" name="Group Box 39">
              <controlPr defaultSize="0" autoFill="0" autoPict="0">
                <anchor moveWithCells="1">
                  <from>
                    <xdr:col>1</xdr:col>
                    <xdr:colOff>2298700</xdr:colOff>
                    <xdr:row>90</xdr:row>
                    <xdr:rowOff>165100</xdr:rowOff>
                  </from>
                  <to>
                    <xdr:col>5</xdr:col>
                    <xdr:colOff>990600</xdr:colOff>
                    <xdr:row>92</xdr:row>
                    <xdr:rowOff>139700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N28"/>
  <sheetViews>
    <sheetView topLeftCell="A14" zoomScaleNormal="100" workbookViewId="0">
      <selection activeCell="C8" sqref="C8"/>
    </sheetView>
  </sheetViews>
  <sheetFormatPr defaultColWidth="10.69140625" defaultRowHeight="14"/>
  <cols>
    <col min="1" max="2" width="10.69140625" style="3"/>
    <col min="3" max="3" width="72.84375" style="9" customWidth="1"/>
    <col min="4" max="4" width="10.69140625" style="3"/>
    <col min="5" max="14" width="6.69140625" style="24" customWidth="1"/>
    <col min="15" max="16384" width="10.69140625" style="3"/>
  </cols>
  <sheetData>
    <row r="2" spans="2:14">
      <c r="B2" s="2" t="s">
        <v>433</v>
      </c>
    </row>
    <row r="3" spans="2:14" ht="28">
      <c r="B3" s="43" t="s">
        <v>51</v>
      </c>
      <c r="C3" s="4" t="s">
        <v>49</v>
      </c>
      <c r="E3" s="23">
        <f>IF(H3+K3+N3=3,1,0)</f>
        <v>0</v>
      </c>
      <c r="F3" s="23" t="s">
        <v>115</v>
      </c>
      <c r="G3" s="23" t="s">
        <v>151</v>
      </c>
      <c r="H3" s="23">
        <f>IF(IFERROR(FIND(MID(G3,1,1),VLOOKUP(F3,回答シート!$L:$M,2,FALSE)),0)&gt;=1,1,IF(IFERROR(FIND(MID(G3,2,1),VLOOKUP(F3,回答シート!$L:$M,2,FALSE)),0)&gt;=1,1,IF(IFERROR(FIND(MID(G3,3,1),VLOOKUP(F3,回答シート!$L:$M,2,FALSE)),0)&gt;=1,1,IF(IFERROR(FIND(MID(G3,4,1),VLOOKUP(F3,回答シート!$L:$M,2,FALSE)),0)&gt;=1,1,0))))</f>
        <v>1</v>
      </c>
      <c r="I3" s="23" t="s">
        <v>126</v>
      </c>
      <c r="J3" s="23" t="s">
        <v>22</v>
      </c>
      <c r="K3" s="23">
        <f>IF(VLOOKUP(I3,回答シート!$L:$M,2,FALSE)="",0,COUNTIF(J3,"*"&amp;VLOOKUP(I3,回答シート!$L:$M,2,FALSE)&amp;"*"))</f>
        <v>0</v>
      </c>
      <c r="L3" s="23" t="s">
        <v>143</v>
      </c>
      <c r="M3" s="24" t="s">
        <v>194</v>
      </c>
      <c r="N3" s="23">
        <f>IF(IFERROR(FIND(MID(M3,1,1),VLOOKUP(L3,回答シート!$L:$M,2,FALSE)),0)&gt;=1,1,IF(IFERROR(FIND(MID(M3,2,1),VLOOKUP(L3,回答シート!$L:$M,2,FALSE)),0)&gt;=1,1,IF(IFERROR(FIND(MID(M3,3,1),VLOOKUP(L3,回答シート!$L:$M,2,FALSE)),0)&gt;=1,1,IF(IFERROR(FIND(MID(M3,4,1),VLOOKUP(L3,回答シート!$L:$M,2,FALSE)),0)&gt;=1,1,IF(IFERROR(FIND(MID(M3,5,1),VLOOKUP(L3,回答シート!$L:$M,2,FALSE)),0)&gt;=1,1,0)))))</f>
        <v>1</v>
      </c>
    </row>
    <row r="4" spans="2:14">
      <c r="B4" s="43"/>
      <c r="C4" s="4" t="s">
        <v>83</v>
      </c>
      <c r="E4" s="23">
        <f>H4</f>
        <v>1</v>
      </c>
      <c r="F4" s="23" t="s">
        <v>148</v>
      </c>
      <c r="G4" s="23" t="s">
        <v>10</v>
      </c>
      <c r="H4" s="23">
        <f>IF(VLOOKUP(F4,回答シート!$L:$M,2,FALSE)="",0,COUNTIF(G4,"*"&amp;VLOOKUP(F4,回答シート!$L:$M,2,FALSE)&amp;"*"))</f>
        <v>1</v>
      </c>
    </row>
    <row r="5" spans="2:14" ht="56">
      <c r="B5" s="43" t="s">
        <v>5</v>
      </c>
      <c r="C5" s="4" t="s">
        <v>52</v>
      </c>
      <c r="E5" s="23">
        <f>H5</f>
        <v>0</v>
      </c>
      <c r="F5" s="23" t="s">
        <v>150</v>
      </c>
      <c r="G5" s="23" t="s">
        <v>70</v>
      </c>
      <c r="H5" s="23">
        <f>IF(VLOOKUP(F5,回答シート!$L:$M,2,FALSE)="",0,COUNTIF(G5,"*"&amp;VLOOKUP(F5,回答シート!$L:$M,2,FALSE)&amp;"*"))</f>
        <v>0</v>
      </c>
    </row>
    <row r="6" spans="2:14" ht="28.5" thickBot="1">
      <c r="B6" s="44"/>
      <c r="C6" s="4" t="s">
        <v>84</v>
      </c>
      <c r="E6" s="23">
        <f>H6</f>
        <v>1</v>
      </c>
      <c r="F6" s="23" t="s">
        <v>149</v>
      </c>
      <c r="G6" s="23" t="s">
        <v>10</v>
      </c>
      <c r="H6" s="23">
        <f>IF(VLOOKUP(F6,回答シート!$L:$M,2,FALSE)="",0,COUNTIF(G6,"*"&amp;VLOOKUP(F6,回答シート!$L:$M,2,FALSE)&amp;"*"))</f>
        <v>1</v>
      </c>
    </row>
    <row r="7" spans="2:14" ht="14.5" thickBot="1">
      <c r="B7" s="6" t="s">
        <v>24</v>
      </c>
      <c r="C7" s="15" t="str">
        <f>IF(SUM(E3:E6)=4, "両側前庭障害","基準満たさず")</f>
        <v>基準満たさず</v>
      </c>
    </row>
    <row r="9" spans="2:14">
      <c r="B9" s="2" t="s">
        <v>432</v>
      </c>
    </row>
    <row r="10" spans="2:14">
      <c r="B10" s="10" t="s">
        <v>53</v>
      </c>
      <c r="C10" s="4" t="s">
        <v>85</v>
      </c>
      <c r="E10" s="23">
        <f>IF(H10+K10=2,1,0)</f>
        <v>0</v>
      </c>
      <c r="F10" s="23" t="s">
        <v>115</v>
      </c>
      <c r="G10" s="23" t="s">
        <v>56</v>
      </c>
      <c r="H10" s="23">
        <f>IF(IFERROR(FIND(MID(G10,1,1),VLOOKUP(F10,回答シート!$L:$M,2,FALSE)),0)&gt;=1,1,0)</f>
        <v>0</v>
      </c>
      <c r="I10" s="23" t="s">
        <v>143</v>
      </c>
      <c r="J10" s="23" t="s">
        <v>195</v>
      </c>
      <c r="K10" s="23">
        <f>IF(IFERROR(FIND(MID(J10,1,1),VLOOKUP(I10,回答シート!$L:$M,2,FALSE)),0)&gt;=1,1,IF(IFERROR(FIND(MID(J10,2,1),VLOOKUP(I10,回答シート!$L:$M,2,FALSE)),0)&gt;=1,1,IF(IFERROR(FIND(MID(J10,3,1),VLOOKUP(I10,回答シート!$L:$M,2,FALSE)),0)&gt;=1,1,0)))</f>
        <v>0</v>
      </c>
    </row>
    <row r="11" spans="2:14">
      <c r="B11" s="10" t="s">
        <v>54</v>
      </c>
      <c r="C11" s="4" t="s">
        <v>86</v>
      </c>
      <c r="E11" s="23">
        <f>IF(H11+K11=2,1,0)</f>
        <v>0</v>
      </c>
      <c r="F11" s="23" t="s">
        <v>115</v>
      </c>
      <c r="G11" s="23" t="s">
        <v>152</v>
      </c>
      <c r="H11" s="23">
        <f>IF(IFERROR(FIND(MID(G11,1,1),VLOOKUP(F11,回答シート!$L:$M,2,FALSE)),0)&gt;=1,1,IF(IFERROR(FIND(MID(G11,2,1),VLOOKUP(F11,回答シート!$L:$M,2,FALSE)),0)&gt;=1,1,0))</f>
        <v>0</v>
      </c>
      <c r="I11" s="23" t="s">
        <v>143</v>
      </c>
      <c r="J11" s="23" t="s">
        <v>195</v>
      </c>
      <c r="K11" s="23">
        <f>IF(IFERROR(FIND(MID(J11,1,1),VLOOKUP(I11,回答シート!$L:$M,2,FALSE)),0)&gt;=1,1,IF(IFERROR(FIND(MID(J11,2,1),VLOOKUP(I11,回答シート!$L:$M,2,FALSE)),0)&gt;=1,1,IF(IFERROR(FIND(MID(J11,3,1),VLOOKUP(I11,回答シート!$L:$M,2,FALSE)),0)&gt;=1,1,0)))</f>
        <v>0</v>
      </c>
    </row>
    <row r="12" spans="2:14">
      <c r="B12" s="10" t="s">
        <v>55</v>
      </c>
      <c r="C12" s="4" t="s">
        <v>87</v>
      </c>
      <c r="E12" s="23">
        <f>H12</f>
        <v>1</v>
      </c>
      <c r="F12" s="23" t="s">
        <v>143</v>
      </c>
      <c r="G12" s="23" t="s">
        <v>57</v>
      </c>
      <c r="H12" s="23">
        <f>IF(IFERROR(FIND(MID(G12,1,1),VLOOKUP(F12,回答シート!$L:$M,2,FALSE)),0)&gt;=1,1,IF(IFERROR(FIND(MID(G12,2,1),VLOOKUP(F12,回答シート!$L:$M,2,FALSE)),0)&gt;=1,1,0))</f>
        <v>1</v>
      </c>
    </row>
    <row r="13" spans="2:14">
      <c r="B13" s="10" t="s">
        <v>12</v>
      </c>
      <c r="C13" s="4" t="s">
        <v>88</v>
      </c>
      <c r="E13" s="23">
        <f>H13</f>
        <v>0</v>
      </c>
      <c r="F13" s="23" t="s">
        <v>121</v>
      </c>
      <c r="G13" s="23" t="s">
        <v>22</v>
      </c>
      <c r="H13" s="23">
        <f>IF(VLOOKUP(F13,回答シート!$L:$M,2,FALSE)="",0,COUNTIF(G13,"*"&amp;VLOOKUP(F13,回答シート!$L:$M,2,FALSE)&amp;"*"))</f>
        <v>0</v>
      </c>
    </row>
    <row r="14" spans="2:14" ht="84">
      <c r="B14" s="10" t="s">
        <v>13</v>
      </c>
      <c r="C14" s="4" t="s">
        <v>189</v>
      </c>
      <c r="E14" s="23">
        <f>IF(H14+K14+N14&gt;0,1,0)</f>
        <v>0</v>
      </c>
      <c r="F14" s="24" t="s">
        <v>150</v>
      </c>
      <c r="G14" s="23" t="s">
        <v>70</v>
      </c>
      <c r="H14" s="23">
        <f>IF(VLOOKUP(F14,回答シート!$L:$M,2,FALSE)="",0,COUNTIF(G14,"*"&amp;VLOOKUP(F14,回答シート!$L:$M,2,FALSE)&amp;"*"))</f>
        <v>0</v>
      </c>
      <c r="I14" s="24" t="s">
        <v>135</v>
      </c>
      <c r="J14" s="23" t="s">
        <v>70</v>
      </c>
      <c r="K14" s="23">
        <f>IF(VLOOKUP(I14,回答シート!$L:$M,2,FALSE)="",0,COUNTIF(J14,"*"&amp;VLOOKUP(I14,回答シート!$L:$M,2,FALSE)&amp;"*"))</f>
        <v>0</v>
      </c>
      <c r="L14" s="24" t="s">
        <v>138</v>
      </c>
      <c r="M14" s="23" t="s">
        <v>23</v>
      </c>
      <c r="N14" s="23">
        <f>IF(VLOOKUP(L14,回答シート!$L:$M,2,FALSE)="",0,COUNTIF(M14,"*"&amp;VLOOKUP(L14,回答シート!$L:$M,2,FALSE)&amp;"*"))</f>
        <v>0</v>
      </c>
    </row>
    <row r="15" spans="2:14" ht="14.5" thickBot="1">
      <c r="B15" s="11" t="s">
        <v>14</v>
      </c>
      <c r="C15" s="4" t="s">
        <v>58</v>
      </c>
      <c r="E15" s="23">
        <f>H15</f>
        <v>1</v>
      </c>
      <c r="F15" s="25" t="s">
        <v>149</v>
      </c>
      <c r="G15" s="23" t="s">
        <v>10</v>
      </c>
      <c r="H15" s="23">
        <f>IF(VLOOKUP(F15,回答シート!$L:$M,2,FALSE)="",0,COUNTIF(G15,"*"&amp;VLOOKUP(F15,回答シート!$L:$M,2,FALSE)&amp;"*"))</f>
        <v>1</v>
      </c>
    </row>
    <row r="16" spans="2:14" ht="14.5" thickBot="1">
      <c r="B16" s="7" t="s">
        <v>24</v>
      </c>
      <c r="C16" s="15" t="str">
        <f>IF(SUM(E10,E11,E13,E14,E15)=5,"両側前庭障害",IF(SUM(E10,E12,E13,E14,E15)=5,"両側前庭障害","基準満たさず"))</f>
        <v>基準満たさず</v>
      </c>
    </row>
    <row r="19" spans="2:14">
      <c r="B19" s="2" t="s">
        <v>434</v>
      </c>
    </row>
    <row r="20" spans="2:14">
      <c r="B20" s="43" t="s">
        <v>11</v>
      </c>
      <c r="C20" s="4" t="s">
        <v>59</v>
      </c>
      <c r="E20" s="23">
        <f>H20</f>
        <v>1</v>
      </c>
      <c r="F20" s="23" t="s">
        <v>147</v>
      </c>
      <c r="G20" s="23" t="s">
        <v>10</v>
      </c>
      <c r="H20" s="23">
        <f>IF(VLOOKUP(F20,回答シート!$L:$M,2,FALSE)="",0,COUNTIF(G20,"*"&amp;VLOOKUP(F20,回答シート!$L:$M,2,FALSE)&amp;"*"))</f>
        <v>1</v>
      </c>
    </row>
    <row r="21" spans="2:14">
      <c r="B21" s="43"/>
      <c r="C21" s="4" t="s">
        <v>435</v>
      </c>
      <c r="E21" s="23">
        <f>H21</f>
        <v>0</v>
      </c>
      <c r="F21" s="23" t="s">
        <v>115</v>
      </c>
      <c r="G21" s="23" t="s">
        <v>153</v>
      </c>
      <c r="H21" s="23">
        <f>IF(IFERROR(FIND(MID(G21,1,1),VLOOKUP(F21,回答シート!$L:$M,2,FALSE)),0)&gt;=1,1,IF(IFERROR(FIND(MID(G21,2,1),VLOOKUP(F21,回答シート!$L:$M,2,FALSE)),0)&gt;=1,1,0))</f>
        <v>0</v>
      </c>
      <c r="I21" s="23"/>
      <c r="J21" s="23"/>
      <c r="K21" s="23"/>
      <c r="L21" s="23"/>
      <c r="M21" s="23"/>
      <c r="N21" s="23"/>
    </row>
    <row r="22" spans="2:14">
      <c r="B22" s="43"/>
      <c r="C22" s="4" t="s">
        <v>60</v>
      </c>
      <c r="E22" s="23">
        <f>H22</f>
        <v>0</v>
      </c>
      <c r="F22" s="23" t="s">
        <v>132</v>
      </c>
      <c r="G22" s="23" t="s">
        <v>56</v>
      </c>
      <c r="H22" s="23">
        <f>IF(IFERROR(FIND(MID(G22,1,1),VLOOKUP(F22,回答シート!$L:$M,2,FALSE)),0)&gt;=1,1,0)</f>
        <v>0</v>
      </c>
    </row>
    <row r="23" spans="2:14">
      <c r="B23" s="43"/>
      <c r="C23" s="4" t="s">
        <v>61</v>
      </c>
      <c r="E23" s="23">
        <f>H23</f>
        <v>0</v>
      </c>
      <c r="F23" s="23" t="s">
        <v>115</v>
      </c>
      <c r="G23" s="23" t="s">
        <v>23</v>
      </c>
      <c r="H23" s="23">
        <f>IF(IFERROR(FIND(MID(G23,1,1),VLOOKUP(F23,回答シート!$L:$M,2,FALSE)),0)&gt;=1,1,0)</f>
        <v>0</v>
      </c>
    </row>
    <row r="24" spans="2:14">
      <c r="B24" s="43"/>
      <c r="C24" s="4" t="s">
        <v>62</v>
      </c>
      <c r="E24" s="23">
        <f>H24</f>
        <v>1</v>
      </c>
      <c r="F24" s="23" t="s">
        <v>115</v>
      </c>
      <c r="G24" s="23" t="s">
        <v>155</v>
      </c>
      <c r="H24" s="23">
        <f>IF(IFERROR(FIND(MID(G24,1,1),VLOOKUP(F24,回答シート!$L:$M,2,FALSE)),0)&gt;=1,1,IF(IFERROR(FIND(MID(G24,2,1),VLOOKUP(F24,回答シート!$L:$M,2,FALSE)),0)&gt;=1,1,0))</f>
        <v>1</v>
      </c>
    </row>
    <row r="25" spans="2:14" ht="83" customHeight="1">
      <c r="B25" s="10"/>
      <c r="C25" s="4" t="s">
        <v>436</v>
      </c>
      <c r="E25" s="23">
        <f>IF(H25+K25+N25&gt;0,1,0)</f>
        <v>0</v>
      </c>
      <c r="F25" s="24" t="s">
        <v>150</v>
      </c>
      <c r="G25" s="23" t="s">
        <v>23</v>
      </c>
      <c r="H25" s="23">
        <f>IF(VLOOKUP(F25,回答シート!$L:$M,2,FALSE)="",0,COUNTIF(G25,"*"&amp;VLOOKUP(F25,回答シート!$L:$M,2,FALSE)&amp;"*"))</f>
        <v>0</v>
      </c>
      <c r="I25" s="24" t="s">
        <v>135</v>
      </c>
      <c r="J25" s="23" t="s">
        <v>23</v>
      </c>
      <c r="K25" s="23">
        <f>IF(VLOOKUP(I25,回答シート!$L:$M,2,FALSE)="",0,COUNTIF(J25,"*"&amp;VLOOKUP(I25,回答シート!$L:$M,2,FALSE)&amp;"*"))</f>
        <v>0</v>
      </c>
      <c r="L25" s="24" t="s">
        <v>138</v>
      </c>
      <c r="M25" s="23" t="s">
        <v>22</v>
      </c>
      <c r="N25" s="23">
        <f>IF(VLOOKUP(L25,回答シート!$L:$M,2,FALSE)="",0,COUNTIF(M25,"*"&amp;VLOOKUP(L25,回答シート!$L:$M,2,FALSE)&amp;"*"))</f>
        <v>0</v>
      </c>
    </row>
    <row r="26" spans="2:14">
      <c r="B26" s="10" t="s">
        <v>13</v>
      </c>
      <c r="C26" s="4" t="s">
        <v>63</v>
      </c>
      <c r="E26" s="23">
        <f>H26</f>
        <v>1</v>
      </c>
      <c r="F26" s="25" t="s">
        <v>200</v>
      </c>
      <c r="G26" s="23" t="s">
        <v>22</v>
      </c>
      <c r="H26" s="23">
        <f>IF(VLOOKUP(F26,回答シート!$L:$M,2,FALSE)="",0,COUNTIF(G26,"*"&amp;VLOOKUP(F26,回答シート!$L:$M,2,FALSE)&amp;"*"))</f>
        <v>1</v>
      </c>
    </row>
    <row r="27" spans="2:14" ht="14.5" thickBot="1">
      <c r="B27" s="10" t="s">
        <v>14</v>
      </c>
      <c r="C27" s="4" t="s">
        <v>58</v>
      </c>
      <c r="E27" s="23">
        <f>H27</f>
        <v>1</v>
      </c>
      <c r="F27" s="25" t="s">
        <v>149</v>
      </c>
      <c r="G27" s="23" t="s">
        <v>10</v>
      </c>
      <c r="H27" s="23">
        <f>IF(VLOOKUP(F27,回答シート!$L:$M,2,FALSE)="",0,COUNTIF(G27,"*"&amp;VLOOKUP(F27,回答シート!$L:$M,2,FALSE)&amp;"*"))</f>
        <v>1</v>
      </c>
    </row>
    <row r="28" spans="2:14" ht="14.5" thickBot="1">
      <c r="B28" s="7" t="s">
        <v>24</v>
      </c>
      <c r="C28" s="15" t="str">
        <f>IF(SUM(E20,E25,E26,E27)=4,IF(SUM(E21:E24)&gt;1,"加齢性前庭障害","診断基準満たさず"),"基準満たさず")</f>
        <v>基準満たさず</v>
      </c>
    </row>
  </sheetData>
  <sheetProtection sheet="1" objects="1" scenarios="1"/>
  <mergeCells count="3">
    <mergeCell ref="B3:B4"/>
    <mergeCell ref="B5:B6"/>
    <mergeCell ref="B20:B24"/>
  </mergeCells>
  <phoneticPr fontId="1"/>
  <conditionalFormatting sqref="C3:C6">
    <cfRule type="expression" dxfId="2" priority="24">
      <formula>E3=1</formula>
    </cfRule>
  </conditionalFormatting>
  <conditionalFormatting sqref="C10:C15">
    <cfRule type="expression" dxfId="1" priority="18">
      <formula>E10=1</formula>
    </cfRule>
  </conditionalFormatting>
  <conditionalFormatting sqref="C20:C27">
    <cfRule type="expression" dxfId="0" priority="1">
      <formula>E20=1</formula>
    </cfRule>
  </conditionalFormatting>
  <pageMargins left="0.7" right="0.7" top="0.75" bottom="0.75" header="0.3" footer="0.3"/>
  <pageSetup paperSize="9" orientation="portrait" verticalDpi="0" r:id="rId1"/>
  <ignoredErrors>
    <ignoredError sqref="E14 E2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R33"/>
  <sheetViews>
    <sheetView workbookViewId="0">
      <selection activeCell="B15" sqref="B15"/>
    </sheetView>
  </sheetViews>
  <sheetFormatPr defaultColWidth="10.69140625" defaultRowHeight="20"/>
  <cols>
    <col min="1" max="1" width="15.69140625" style="3" customWidth="1"/>
    <col min="2" max="2" width="82.15234375" style="3" customWidth="1"/>
    <col min="3" max="3" width="10.69140625" style="27"/>
    <col min="4" max="5" width="10.53515625" style="27" customWidth="1"/>
    <col min="6" max="44" width="3.84375" style="27" customWidth="1"/>
    <col min="45" max="16384" width="10.69140625" style="27"/>
  </cols>
  <sheetData>
    <row r="2" spans="1:44">
      <c r="B2" s="2" t="s">
        <v>282</v>
      </c>
      <c r="D2" s="28" t="s">
        <v>281</v>
      </c>
    </row>
    <row r="3" spans="1:44">
      <c r="B3" s="34" t="s">
        <v>237</v>
      </c>
      <c r="D3" s="27" t="s">
        <v>245</v>
      </c>
      <c r="E3" s="27" t="s">
        <v>246</v>
      </c>
      <c r="F3" s="27" t="s">
        <v>115</v>
      </c>
      <c r="G3" s="27" t="s">
        <v>126</v>
      </c>
      <c r="H3" s="27" t="s">
        <v>118</v>
      </c>
      <c r="I3" s="27" t="s">
        <v>119</v>
      </c>
      <c r="J3" s="27" t="s">
        <v>146</v>
      </c>
      <c r="K3" s="27" t="s">
        <v>247</v>
      </c>
      <c r="L3" s="27" t="s">
        <v>248</v>
      </c>
      <c r="M3" s="27" t="s">
        <v>249</v>
      </c>
      <c r="N3" s="27" t="s">
        <v>250</v>
      </c>
      <c r="O3" s="27" t="s">
        <v>251</v>
      </c>
      <c r="P3" s="27" t="s">
        <v>252</v>
      </c>
      <c r="Q3" s="27" t="s">
        <v>253</v>
      </c>
      <c r="R3" s="27" t="s">
        <v>254</v>
      </c>
      <c r="S3" s="27" t="s">
        <v>255</v>
      </c>
      <c r="T3" s="27" t="s">
        <v>256</v>
      </c>
      <c r="U3" s="27" t="s">
        <v>257</v>
      </c>
      <c r="V3" s="27" t="s">
        <v>258</v>
      </c>
      <c r="W3" s="27" t="s">
        <v>259</v>
      </c>
      <c r="X3" s="27" t="s">
        <v>260</v>
      </c>
      <c r="Y3" s="27" t="s">
        <v>261</v>
      </c>
      <c r="Z3" s="27" t="s">
        <v>262</v>
      </c>
      <c r="AA3" s="27" t="s">
        <v>263</v>
      </c>
      <c r="AB3" s="27" t="s">
        <v>264</v>
      </c>
      <c r="AC3" s="27" t="s">
        <v>265</v>
      </c>
      <c r="AD3" s="27" t="s">
        <v>266</v>
      </c>
      <c r="AE3" s="27" t="s">
        <v>267</v>
      </c>
      <c r="AF3" s="27" t="s">
        <v>268</v>
      </c>
      <c r="AG3" s="27" t="s">
        <v>269</v>
      </c>
      <c r="AH3" s="27" t="s">
        <v>270</v>
      </c>
      <c r="AI3" s="27" t="s">
        <v>271</v>
      </c>
      <c r="AJ3" s="27" t="s">
        <v>272</v>
      </c>
      <c r="AK3" s="27" t="s">
        <v>273</v>
      </c>
      <c r="AL3" s="27" t="s">
        <v>274</v>
      </c>
      <c r="AM3" s="27" t="s">
        <v>275</v>
      </c>
      <c r="AN3" s="27" t="s">
        <v>276</v>
      </c>
      <c r="AO3" s="27" t="s">
        <v>277</v>
      </c>
      <c r="AP3" s="27" t="s">
        <v>278</v>
      </c>
      <c r="AQ3" s="27" t="s">
        <v>279</v>
      </c>
      <c r="AR3" s="27" t="s">
        <v>280</v>
      </c>
    </row>
    <row r="4" spans="1:44">
      <c r="B4" s="35" t="str">
        <f>IF(回答シート!O4=TRUE,RIGHT(回答シート!D4,LEN(回答シート!D4)-3)&amp;" ","")&amp;IF(回答シート!P4=TRUE,RIGHT(回答シート!F4,LEN(回答シート!F4)-3)&amp;" ","")&amp;IF(回答シート!Q4=TRUE,RIGHT(回答シート!H4,LEN(回答シート!H4)-3)&amp;" ","")&amp;IF(回答シート!R4=TRUE,RIGHT(回答シート!J4,LEN(回答シート!J4)-3)&amp;" ","")&amp;IF(回答シート!S4=TRUE,RIGHT(回答シート!D5,LEN(回答シート!D5)-3)&amp;" ","")&amp;IF(回答シート!T4=TRUE,RIGHT(回答シート!F5,LEN(回答シート!F5)-3)&amp;" ","")&amp;IF(回答シート!U4=TRUE,RIGHT(回答シート!H5,LEN(回答シート!H5)-3)&amp;" ","")&amp;IF(回答シート!V4=TRUE,RIGHT(回答シート!J5,LEN(回答シート!J5)-3)&amp;" ","")&amp;IF(回答シート!W4=TRUE,RIGHT(回答シート!D6,LEN(回答シート!D6)-3)&amp;" ","")&amp;IF(回答シート!X4=TRUE,RIGHT(回答シート!F6,LEN(回答シート!F6)-3)&amp;" ","")&amp;IF(回答シート!Y4=TRUE,RIGHT(回答シート!H6,LEN(回答シート!H6)-3)&amp;" ","")&amp;IF(回答シート!Z4=TRUE,RIGHT(回答シート!J6,LEN(回答シート!J6)-3)&amp;" ","")</f>
        <v xml:space="preserve">回転性めまい 非回転性めまい 外的めまい 切迫転倒 </v>
      </c>
      <c r="D4" s="29"/>
      <c r="E4" s="36">
        <f ca="1">TODAY()</f>
        <v>45124</v>
      </c>
      <c r="F4" s="29" t="str">
        <f>IFERROR(VLOOKUP(F3,回答シート!$L:$M,2,FALSE),"NA")</f>
        <v>abdk</v>
      </c>
      <c r="G4" s="29" t="str">
        <f>IFERROR(VLOOKUP(G3,回答シート!$L:$M,2,FALSE),"NA")</f>
        <v>a</v>
      </c>
      <c r="H4" s="29" t="str">
        <f>IFERROR(VLOOKUP(H3,回答シート!$L:$M,2,FALSE),"NA")</f>
        <v>b</v>
      </c>
      <c r="I4" s="29" t="str">
        <f>IFERROR(VLOOKUP(I3,回答シート!$L:$M,2,FALSE),"NA")</f>
        <v>d</v>
      </c>
      <c r="J4" s="29" t="str">
        <f>IFERROR(VLOOKUP(J3,回答シート!$L:$M,2,FALSE),"NA")</f>
        <v>b</v>
      </c>
      <c r="K4" s="29" t="str">
        <f>IFERROR(VLOOKUP(K3,回答シート!$L:$M,2,FALSE),"NA")</f>
        <v>a</v>
      </c>
      <c r="L4" s="29" t="str">
        <f>IFERROR(VLOOKUP(L3,回答シート!$L:$M,2,FALSE),"NA")</f>
        <v>a</v>
      </c>
      <c r="M4" s="29" t="str">
        <f>IFERROR(VLOOKUP(M3,回答シート!$L:$M,2,FALSE),"NA")</f>
        <v>a</v>
      </c>
      <c r="N4" s="29" t="str">
        <f>IFERROR(VLOOKUP(N3,回答シート!$L:$M,2,FALSE),"NA")</f>
        <v>acgi</v>
      </c>
      <c r="O4" s="29" t="str">
        <f>IFERROR(VLOOKUP(O3,回答シート!$L:$M,2,FALSE),"NA")</f>
        <v>cd</v>
      </c>
      <c r="P4" s="29" t="str">
        <f>IFERROR(VLOOKUP(P3,回答シート!$L:$M,2,FALSE),"NA")</f>
        <v>b</v>
      </c>
      <c r="Q4" s="29" t="str">
        <f>IFERROR(VLOOKUP(Q3,回答シート!$L:$M,2,FALSE),"NA")</f>
        <v>b</v>
      </c>
      <c r="R4" s="29" t="str">
        <f>IFERROR(VLOOKUP(R3,回答シート!$L:$M,2,FALSE),"NA")</f>
        <v>b</v>
      </c>
      <c r="S4" s="29" t="str">
        <f>IFERROR(VLOOKUP(S3,回答シート!$L:$M,2,FALSE),"NA")</f>
        <v>c</v>
      </c>
      <c r="T4" s="29" t="str">
        <f>IFERROR(VLOOKUP(T3,回答シート!$L:$M,2,FALSE),"NA")</f>
        <v>NA</v>
      </c>
      <c r="U4" s="29" t="str">
        <f>IFERROR(VLOOKUP(U3,回答シート!$L:$M,2,FALSE),"NA")</f>
        <v>NA</v>
      </c>
      <c r="V4" s="29" t="str">
        <f>IFERROR(VLOOKUP(V3,回答シート!$L:$M,2,FALSE),"NA")</f>
        <v>NA</v>
      </c>
      <c r="W4" s="29" t="str">
        <f>IFERROR(VLOOKUP(W3,回答シート!$L:$M,2,FALSE),"NA")</f>
        <v>NA</v>
      </c>
      <c r="X4" s="29" t="str">
        <f>IFERROR(VLOOKUP(X3,回答シート!$L:$M,2,FALSE),"NA")</f>
        <v>NA</v>
      </c>
      <c r="Y4" s="29" t="str">
        <f>IFERROR(VLOOKUP(Y3,回答シート!$L:$M,2,FALSE),"NA")</f>
        <v>NA</v>
      </c>
      <c r="Z4" s="29" t="str">
        <f>IFERROR(VLOOKUP(Z3,回答シート!$L:$M,2,FALSE),"NA")</f>
        <v>f</v>
      </c>
      <c r="AA4" s="29" t="str">
        <f>IFERROR(VLOOKUP(AA3,回答シート!$L:$M,2,FALSE),"NA")</f>
        <v>a</v>
      </c>
      <c r="AB4" s="29" t="str">
        <f>IFERROR(VLOOKUP(AB3,回答シート!$L:$M,2,FALSE),"NA")</f>
        <v>a</v>
      </c>
      <c r="AC4" s="29" t="str">
        <f>IFERROR(VLOOKUP(AC3,回答シート!$L:$M,2,FALSE),"NA")</f>
        <v>b</v>
      </c>
      <c r="AD4" s="29" t="str">
        <f>IFERROR(VLOOKUP(AD3,回答シート!$L:$M,2,FALSE),"NA")</f>
        <v>a</v>
      </c>
      <c r="AE4" s="29" t="str">
        <f>IFERROR(VLOOKUP(AE3,回答シート!$L:$M,2,FALSE),"NA")</f>
        <v>a</v>
      </c>
      <c r="AF4" s="29" t="str">
        <f>IFERROR(VLOOKUP(AF3,回答シート!$L:$M,2,FALSE),"NA")</f>
        <v>b</v>
      </c>
      <c r="AG4" s="29" t="str">
        <f>IFERROR(VLOOKUP(AG3,回答シート!$L:$M,2,FALSE),"NA")</f>
        <v>e</v>
      </c>
      <c r="AH4" s="29" t="str">
        <f>IFERROR(VLOOKUP(AH3,回答シート!$L:$M,2,FALSE),"NA")</f>
        <v>d</v>
      </c>
      <c r="AI4" s="29" t="str">
        <f>IFERROR(VLOOKUP(AI3,回答シート!$L:$M,2,FALSE),"NA")</f>
        <v>b</v>
      </c>
      <c r="AJ4" s="29" t="str">
        <f>IFERROR(VLOOKUP(AJ3,回答シート!$L:$M,2,FALSE),"NA")</f>
        <v>b</v>
      </c>
      <c r="AK4" s="29" t="str">
        <f>IFERROR(VLOOKUP(AK3,回答シート!$L:$M,2,FALSE),"NA")</f>
        <v>b</v>
      </c>
      <c r="AL4" s="29" t="str">
        <f>IFERROR(VLOOKUP(AL3,回答シート!$L:$M,2,FALSE),"NA")</f>
        <v>a</v>
      </c>
      <c r="AM4" s="29" t="str">
        <f>IFERROR(VLOOKUP(AM3,回答シート!$L:$M,2,FALSE),"NA")</f>
        <v>a</v>
      </c>
      <c r="AN4" s="29" t="str">
        <f>IFERROR(VLOOKUP(AN3,回答シート!$L:$M,2,FALSE),"NA")</f>
        <v>a</v>
      </c>
      <c r="AO4" s="29" t="str">
        <f>IFERROR(VLOOKUP(AO3,回答シート!$L:$M,2,FALSE),"NA")</f>
        <v>a</v>
      </c>
      <c r="AP4" s="29" t="str">
        <f>IFERROR(VLOOKUP(AP3,回答シート!$L:$M,2,FALSE),"NA")</f>
        <v>a</v>
      </c>
      <c r="AQ4" s="29" t="str">
        <f>IFERROR(VLOOKUP(AQ3,回答シート!$L:$M,2,FALSE),"NA")</f>
        <v>a</v>
      </c>
      <c r="AR4" s="29" t="str">
        <f>IFERROR(VLOOKUP(AR3,回答シート!$L:$M,2,FALSE),"NA")</f>
        <v>b</v>
      </c>
    </row>
    <row r="5" spans="1:44">
      <c r="B5" s="35" t="str">
        <f>IF(回答シート!O8=1,"発作性","非発作性")</f>
        <v>発作性</v>
      </c>
    </row>
    <row r="6" spans="1:44">
      <c r="B6" s="35" t="str">
        <f>IF(回答シート!O8=1,"発作回数　"&amp;IF(回答シート!$O$10=1,"1回",IF(回答シート!$O$10=2,"2-4回",IF(回答シート!$O$10=3,"5-9回","10回以上"))),IF(回答シート!O17=1,"慢性(3か月以上)","慢性ではない(3か月以内)"))</f>
        <v>発作回数　2-4回</v>
      </c>
    </row>
    <row r="7" spans="1:44">
      <c r="A7" s="2"/>
      <c r="B7" s="35" t="str">
        <f>IF(回答シート!O8=1,"持続時間　"&amp;IF(回答シート!$O$12=1,"1分以内",IF(回答シート!$O$12=2,"1-5分",IF(回答シート!$O$12=3,"5-10分",IF(回答シート!$O$12=4,"10分-12時間",IF(回答シート!$O$12=5,"12-24時間",IF(回答シート!$O$12=6,"24-72時間","72時間以上")))))),IF(回答シート!O19=1,"持続性(1か月に15日以上)","非持続性(1か月に14日以内)"))</f>
        <v>持続時間　10分-12時間</v>
      </c>
    </row>
    <row r="8" spans="1:44">
      <c r="A8" s="2"/>
      <c r="B8" s="35" t="str">
        <f>IF(回答シート!$O$8=1,"発作時の日常生活制限　"&amp;IF(回答シート!O15=1,"軽度",IF(回答シート!O15=2,"中等度","重度")),"")</f>
        <v>発作時の日常生活制限　中等度</v>
      </c>
    </row>
    <row r="9" spans="1:44">
      <c r="A9" s="2"/>
      <c r="B9" s="35" t="str">
        <f>"安静時の症状：　"&amp;IF(回答シート!O21=1,"あり","なし")</f>
        <v>安静時の症状：　あり</v>
      </c>
    </row>
    <row r="10" spans="1:44">
      <c r="A10" s="2"/>
      <c r="B10" s="35" t="str">
        <f>"増悪因子：　"&amp;IF(回答シート!O23=TRUE,RIGHT(回答シート!D23,LEN(回答シート!D23)-3)&amp;" ","")&amp;IF(回答シート!P23=TRUE,RIGHT(回答シート!F23,LEN(回答シート!F23)-3)&amp;" ","")&amp;IF(回答シート!Q23=TRUE,RIGHT(回答シート!H23,LEN(回答シート!H23)-3)&amp;" ","")&amp;IF(回答シート!R23=TRUE,RIGHT(回答シート!J23,LEN(回答シート!J23)-3)&amp;" ","")&amp;IF(回答シート!S23=TRUE,RIGHT(回答シート!D24,LEN(回答シート!D24)-3)&amp;" ","")&amp;IF(回答シート!T23=TRUE,RIGHT(回答シート!F24,LEN(回答シート!F24)-3)&amp;" ","")&amp;IF(回答シート!U23=TRUE,RIGHT(回答シート!H24,LEN(回答シート!H24)-3)&amp;" ","")&amp;IF(回答シート!V23=TRUE,RIGHT(回答シート!J24,LEN(回答シート!J24)-3)&amp;" ","")&amp;IF(回答シート!W23=TRUE,RIGHT(回答シート!D25,LEN(回答シート!D25)-3)&amp;" ","")&amp;IF(回答シート!X23=TRUE,RIGHT(回答シート!F25,LEN(回答シート!F25)-3)&amp;" ","")&amp;IF(回答シート!Y23=TRUE,RIGHT(回答シート!H25,LEN(回答シート!H25)-3)&amp;" ","")&amp;IF(回答シート!Z23=TRUE,RIGHT(回答シート!J25,LEN(回答シート!J25)-3)&amp;" ","")</f>
        <v xml:space="preserve">増悪因子：　なし(自発性) 頭部運動性 不特定動作 視覚刺激 </v>
      </c>
    </row>
    <row r="11" spans="1:44">
      <c r="A11" s="2"/>
      <c r="B11" s="35" t="str">
        <f>"随伴症状：　"&amp;IF(回答シート!O27=TRUE,RIGHT(回答シート!D27,LEN(回答シート!D27)-3)&amp;" ","")&amp;IF(回答シート!P27=TRUE,RIGHT(回答シート!F27,LEN(回答シート!F27)-3)&amp;" ","")&amp;IF(回答シート!Q27=TRUE,RIGHT(回答シート!H27,LEN(回答シート!H27)-3)&amp;" ","")&amp;IF(回答シート!R27=TRUE,RIGHT(回答シート!J27,LEN(回答シート!J27)-3)&amp;" ","")&amp;IF(回答シート!S27=TRUE,RIGHT(回答シート!D28,LEN(回答シート!D28)-3)&amp;" ","")&amp;IF(回答シート!T27=TRUE,RIGHT(回答シート!F28,LEN(回答シート!F28)-3)&amp;" ","")&amp;IF(回答シート!U27=TRUE,RIGHT(回答シート!H28,LEN(回答シート!H28)-3)&amp;" ","")&amp;IF(回答シート!V27=TRUE,RIGHT(回答シート!J28,LEN(回答シート!J28)-3)&amp;" ","")&amp;IF(回答シート!W27=TRUE,RIGHT(回答シート!D29,LEN(回答シート!D29)-3)&amp;" ","")&amp;IF(回答シート!X27=TRUE,RIGHT(回答シート!F29,LEN(回答シート!F29)-3)&amp;" ","")&amp;IF(回答シート!Y27=TRUE,RIGHT(回答シート!H29,LEN(回答シート!H29)-3)&amp;" ","")&amp;IF(回答シート!Z27=TRUE,RIGHT(回答シート!J29,LEN(回答シート!J29)-3)&amp;" ","")</f>
        <v xml:space="preserve">随伴症状：　構音障害 複視 </v>
      </c>
    </row>
    <row r="12" spans="1:44">
      <c r="B12" s="35" t="str">
        <f>"聴覚症状：　"&amp;IF(回答シート!O31=1,RIGHT(回答シート!D31,LEN(回答シート!D31)-3),IF(回答シート!O31=2,RIGHT(回答シート!F31,LEN(回答シート!F31)-3),IF(回答シート!O31=3,RIGHT(回答シート!H31,LEN(回答シート!H31)-3),RIGHT(回答シート!J31,LEN(回答シート!J31)-3))))</f>
        <v>聴覚症状：　耳鳴・耳閉感のみ</v>
      </c>
    </row>
    <row r="13" spans="1:44">
      <c r="A13" s="2"/>
      <c r="B13" s="35" t="str">
        <f>"聴覚症状の変動：　"&amp;IF(回答シート!O33=1,RIGHT(回答シート!D33,LEN(回答シート!D33)-3),IF(回答シート!O33=2,RIGHT(回答シート!F33,LEN(回答シート!F33)-3),RIGHT(回答シート!H33,LEN(回答シート!H33)-3)))</f>
        <v>聴覚症状の変動：　めまいを伴う変動</v>
      </c>
    </row>
    <row r="14" spans="1:44">
      <c r="A14" s="2"/>
      <c r="B14" s="35" t="str">
        <f>"片頭痛の有無　：　"&amp;IF(回答シート!O35=1,RIGHT(回答シート!D35,LEN(回答シート!D35)-3),IF(回答シート!O35=2,RIGHT(回答シート!F35,LEN(回答シート!F35)-3),RIGHT(回答シート!H35,LEN(回答シート!H35)-3)))</f>
        <v>片頭痛の有無　：　片頭痛の診断</v>
      </c>
    </row>
    <row r="15" spans="1:44">
      <c r="B15" s="35" t="str">
        <f>"めまいとの関連：　"&amp;IF(回答シート!O37=1,RIGHT(回答シート!D37,LEN(回答シート!D37)-3),IF(回答シート!O37=2,RIGHT(回答シート!F37,LEN(回答シート!F37)-3),RIGHT(回答シート!H37,LEN(回答シート!H37)-3)))</f>
        <v>めまいとの関連：　ときどき片頭痛症候</v>
      </c>
    </row>
    <row r="16" spans="1:44">
      <c r="B16" s="35"/>
    </row>
    <row r="17" spans="2:2">
      <c r="B17" s="35" t="str">
        <f>メニエール病!B2&amp;"：　"&amp;メニエール病!C11</f>
        <v>メニエール病診断基準(JSER2017)：　メニエール病確定診断例</v>
      </c>
    </row>
    <row r="18" spans="2:2">
      <c r="B18" s="35" t="str">
        <f>メニエール病!B13&amp;"：　"&amp;メニエール病!C18</f>
        <v>メニエール病確実例診断基準(Barany2015)：　メニエール病確実例</v>
      </c>
    </row>
    <row r="19" spans="2:2">
      <c r="B19" s="35" t="str">
        <f>メニエール病!B21&amp;"：　"&amp;メニエール病!C25</f>
        <v>メニエール病疑い例診断基準(Barany2015)：　メニエール病疑い例</v>
      </c>
    </row>
    <row r="20" spans="2:2">
      <c r="B20" s="35" t="str">
        <f>メニエール病!B35&amp;"：　"&amp;メニエール病!C44</f>
        <v>遅発性内リンパ水腫（同側型）診断基準(JSER2017)：　基準満たさず</v>
      </c>
    </row>
    <row r="21" spans="2:2">
      <c r="B21" s="35" t="str">
        <f>前庭性片頭痛!B2&amp;"：　"&amp;前庭性片頭痛!C7</f>
        <v>前庭性偏頭痛診断基準(Barany2012)：　基準満たさず</v>
      </c>
    </row>
    <row r="22" spans="2:2">
      <c r="B22" s="35" t="str">
        <f>前庭性発作症!B2&amp;"：　"&amp;前庭性発作症!C8</f>
        <v>前庭性発作症診断基準(Barany2016)：　基準満たさず</v>
      </c>
    </row>
    <row r="23" spans="2:2">
      <c r="B23" s="35" t="str">
        <f>前庭性発作症!B11&amp;"：　"&amp;前庭性発作症!C17</f>
        <v>前庭性発作症疑い例診断基準(Barany2016)：　基準満たさず</v>
      </c>
    </row>
    <row r="24" spans="2:2">
      <c r="B24" s="35" t="str">
        <f>血行動態性起立性めまい!B2&amp;"：　"&amp;血行動態性起立性めまい!C6</f>
        <v>血行動態性起立性めまい診断基準(Barany2019)：　基準満たさず</v>
      </c>
    </row>
    <row r="25" spans="2:2">
      <c r="B25" s="35" t="str">
        <f>血行動態性起立性めまい!B8&amp;"：　"&amp;血行動態性起立性めまい!C12</f>
        <v>血行動態性起立性めまい疑い例診断基準(Barany2019)：　基準満たさず</v>
      </c>
    </row>
    <row r="26" spans="2:2">
      <c r="B26" s="35" t="str">
        <f>前庭神経炎!B2&amp;"：　"&amp;前庭神経炎!C11</f>
        <v>前庭神経炎診断基準(JSER2017)：　基準満たさず</v>
      </c>
    </row>
    <row r="27" spans="2:2">
      <c r="B27" s="35" t="str">
        <f>BPPV!B2&amp;"：　"&amp;BPPV!C12</f>
        <v>後半規管型良性発作性頭位めまい症（半規管結石症）診断基準(JSER2017)：　基準満たさず</v>
      </c>
    </row>
    <row r="28" spans="2:2">
      <c r="B28" s="35" t="str">
        <f>BPPV!B14&amp;"：　"&amp;BPPV!C23</f>
        <v>外側半規管型良性発作性頭位めまい症（半規管結石症）診断基準(JSER2017)：　基準満たさず</v>
      </c>
    </row>
    <row r="29" spans="2:2">
      <c r="B29" s="35" t="str">
        <f>BPPV!B25&amp;"：　"&amp;BPPV!C33</f>
        <v>外側半規管型良性発作性頭位めまい症（クプラ結石症）診断基準(JSER2017)：　基準満たさず</v>
      </c>
    </row>
    <row r="30" spans="2:2">
      <c r="B30" s="35" t="str">
        <f>PPPD!B2&amp;"：　"&amp;PPPD!C8</f>
        <v>持続性知覚性姿勢誘発めまい診断基準(Barany2017)：　基準満たさず</v>
      </c>
    </row>
    <row r="31" spans="2:2">
      <c r="B31" s="35" t="str">
        <f>両側前庭障害!B2&amp;"：　"&amp;両側前庭障害!C7</f>
        <v>両側前庭障害診断基準(JSER2017)：　基準満たさず</v>
      </c>
    </row>
    <row r="32" spans="2:2">
      <c r="B32" s="35" t="str">
        <f>両側前庭障害!B9&amp;"：　"&amp;両側前庭障害!C16</f>
        <v>両側前庭障害診断基準(Barany2017)：　基準満たさず</v>
      </c>
    </row>
    <row r="33" spans="2:2">
      <c r="B33" s="31" t="str">
        <f>両側前庭障害!B19&amp;"：　"&amp;両側前庭障害!C28</f>
        <v>加齢性前庭障害診断基準(Barany2019)：　基準満たさず</v>
      </c>
    </row>
  </sheetData>
  <sheetProtection sheet="1" objects="1" scenarios="1"/>
  <phoneticPr fontId="1"/>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X84"/>
  <sheetViews>
    <sheetView topLeftCell="A43" workbookViewId="0">
      <selection activeCell="C25" sqref="C25"/>
    </sheetView>
  </sheetViews>
  <sheetFormatPr defaultColWidth="10.69140625" defaultRowHeight="14"/>
  <cols>
    <col min="1" max="2" width="10.69140625" style="3"/>
    <col min="3" max="3" width="80.53515625" style="3" customWidth="1"/>
    <col min="4" max="4" width="8.53515625" style="3" customWidth="1"/>
    <col min="5" max="6" width="8.53515625" style="23" customWidth="1"/>
    <col min="7" max="7" width="4.53515625" style="23" customWidth="1"/>
    <col min="8" max="8" width="9.15234375" style="23" customWidth="1"/>
    <col min="9" max="10" width="4.53515625" style="23" customWidth="1"/>
    <col min="11" max="11" width="8.53515625" style="23" customWidth="1"/>
    <col min="12" max="17" width="4.53515625" style="23" customWidth="1"/>
    <col min="18" max="18" width="4.15234375" style="24" customWidth="1"/>
    <col min="19" max="20" width="4.15234375" style="22" customWidth="1"/>
    <col min="21" max="21" width="4.3046875" style="22" customWidth="1"/>
    <col min="22" max="23" width="4.3046875" style="3" customWidth="1"/>
    <col min="24" max="16384" width="10.69140625" style="3"/>
  </cols>
  <sheetData>
    <row r="2" spans="2:24">
      <c r="B2" s="2" t="s">
        <v>239</v>
      </c>
    </row>
    <row r="3" spans="2:24">
      <c r="B3" s="43" t="s">
        <v>9</v>
      </c>
      <c r="C3" s="4" t="s">
        <v>8</v>
      </c>
      <c r="E3" s="23">
        <f>IF(H3+K3+N3+Q3+T3=5,1,0)</f>
        <v>1</v>
      </c>
      <c r="F3" s="23" t="s">
        <v>115</v>
      </c>
      <c r="G3" s="23" t="s">
        <v>117</v>
      </c>
      <c r="H3" s="23">
        <f>IF(IFERROR(FIND(MID(G3,1,1),VLOOKUP(F3,回答シート!$L:$M,2,FALSE)),0)&gt;=1,1,IF(IFERROR(FIND(MID(G3,2,1),VLOOKUP(F3,回答シート!$L:$M,2,FALSE)),0)&gt;=1,1,0))</f>
        <v>1</v>
      </c>
      <c r="I3" s="23" t="s">
        <v>126</v>
      </c>
      <c r="J3" s="23" t="s">
        <v>10</v>
      </c>
      <c r="K3" s="23">
        <f>IF(VLOOKUP(I3,回答シート!$L:$M,2,FALSE)="",0,COUNTIF(J3,"*"&amp;VLOOKUP(I3,回答シート!$L:$M,2,FALSE)&amp;"*"))</f>
        <v>1</v>
      </c>
      <c r="L3" s="23" t="s">
        <v>118</v>
      </c>
      <c r="M3" s="23" t="s">
        <v>128</v>
      </c>
      <c r="N3" s="23">
        <f>IF(VLOOKUP(L3,回答シート!$L:$M,2,FALSE)="",0,COUNTIF(M3,"*"&amp;VLOOKUP(L3,回答シート!$L:$M,2,FALSE)&amp;"*"))</f>
        <v>1</v>
      </c>
      <c r="O3" s="23" t="s">
        <v>119</v>
      </c>
      <c r="P3" s="23" t="s">
        <v>129</v>
      </c>
      <c r="Q3" s="23">
        <f>IF(VLOOKUP(O3,回答シート!$L:$M,2,FALSE)="",0,COUNTIF(P3,"*"&amp;VLOOKUP(O3,回答シート!$L:$M,2,FALSE)&amp;"*"))</f>
        <v>1</v>
      </c>
      <c r="R3" s="23" t="s">
        <v>143</v>
      </c>
      <c r="S3" s="23" t="s">
        <v>10</v>
      </c>
      <c r="T3" s="23">
        <f>IF(IFERROR(FIND(MID(S3,1,1),VLOOKUP(R3,回答シート!$L:$M,2,FALSE)),0)&gt;=1,1,0)</f>
        <v>1</v>
      </c>
      <c r="U3" s="21"/>
      <c r="X3" s="3" t="str">
        <f>MID(G3,3,1)</f>
        <v/>
      </c>
    </row>
    <row r="4" spans="2:24">
      <c r="B4" s="43"/>
      <c r="C4" s="4" t="s">
        <v>7</v>
      </c>
      <c r="E4" s="23">
        <f>IF(H4+K4=2,1,0)</f>
        <v>1</v>
      </c>
      <c r="F4" s="23" t="s">
        <v>133</v>
      </c>
      <c r="G4" s="23" t="s">
        <v>128</v>
      </c>
      <c r="H4" s="23">
        <f>IF(VLOOKUP(F4,回答シート!$L:$M,2,FALSE)="",0,COUNTIF(G4,"*"&amp;VLOOKUP(F4,回答シート!$L:$M,2,FALSE)&amp;"*"))</f>
        <v>1</v>
      </c>
      <c r="I4" s="23" t="s">
        <v>123</v>
      </c>
      <c r="J4" s="23" t="s">
        <v>22</v>
      </c>
      <c r="K4" s="23">
        <f>IF(VLOOKUP(I4,回答シート!$L:$M,2,FALSE)="",0,COUNTIF(J4,"*"&amp;VLOOKUP(I4,回答シート!$L:$M,2,FALSE)&amp;"*"))</f>
        <v>1</v>
      </c>
    </row>
    <row r="5" spans="2:24">
      <c r="B5" s="43"/>
      <c r="C5" s="4" t="s">
        <v>6</v>
      </c>
      <c r="E5" s="23">
        <f>H5</f>
        <v>1</v>
      </c>
      <c r="F5" s="23" t="s">
        <v>148</v>
      </c>
      <c r="G5" s="23" t="s">
        <v>10</v>
      </c>
      <c r="H5" s="23">
        <f>IF(VLOOKUP(F5,回答シート!$L:$M,2,FALSE)="",0,COUNTIF(G5,"*"&amp;VLOOKUP(F5,回答シート!$L:$M,2,FALSE)&amp;"*"))</f>
        <v>1</v>
      </c>
    </row>
    <row r="6" spans="2:24" ht="28">
      <c r="B6" s="43" t="s">
        <v>5</v>
      </c>
      <c r="C6" s="4" t="s">
        <v>4</v>
      </c>
      <c r="E6" s="23">
        <f>IF(H6+K6=2,1,0)</f>
        <v>1</v>
      </c>
      <c r="F6" s="23" t="s">
        <v>139</v>
      </c>
      <c r="G6" s="23" t="s">
        <v>137</v>
      </c>
      <c r="H6" s="23">
        <f>IF(VLOOKUP(F6,回答シート!$L:$M,2,FALSE)="",0,COUNTIF(G6,"*"&amp;VLOOKUP(F6,回答シート!$L:$M,2,FALSE)&amp;"*"))</f>
        <v>1</v>
      </c>
      <c r="I6" s="23" t="s">
        <v>157</v>
      </c>
      <c r="J6" s="23" t="s">
        <v>21</v>
      </c>
      <c r="K6" s="23">
        <f>IF(VLOOKUP(I6,回答シート!$L:$M,2,FALSE)="",0,COUNTIF(J6,"*"&amp;VLOOKUP(I6,回答シート!$L:$M,2,FALSE)&amp;"*"))</f>
        <v>1</v>
      </c>
    </row>
    <row r="7" spans="2:24" ht="28">
      <c r="B7" s="43"/>
      <c r="C7" s="4" t="s">
        <v>3</v>
      </c>
      <c r="E7" s="23">
        <f>H7</f>
        <v>1</v>
      </c>
      <c r="F7" s="23" t="s">
        <v>125</v>
      </c>
      <c r="G7" s="23" t="s">
        <v>191</v>
      </c>
      <c r="H7" s="23">
        <f>IF(VLOOKUP(F7,回答シート!$L:$M,2,FALSE)="",0,COUNTIF(G7,"*"&amp;VLOOKUP(F7,回答シート!$L:$M,2,FALSE)&amp;"*"))</f>
        <v>1</v>
      </c>
    </row>
    <row r="8" spans="2:24">
      <c r="B8" s="43"/>
      <c r="C8" s="4" t="s">
        <v>2</v>
      </c>
      <c r="E8" s="23">
        <f>H8</f>
        <v>1</v>
      </c>
      <c r="F8" s="23" t="s">
        <v>148</v>
      </c>
      <c r="G8" s="23" t="s">
        <v>10</v>
      </c>
      <c r="H8" s="23">
        <f>IF(VLOOKUP(F8,回答シート!$L:$M,2,FALSE)="",0,COUNTIF(G8,"*"&amp;VLOOKUP(F8,回答シート!$L:$M,2,FALSE)&amp;"*"))</f>
        <v>1</v>
      </c>
    </row>
    <row r="9" spans="2:24" ht="28">
      <c r="B9" s="43"/>
      <c r="C9" s="4" t="s">
        <v>1</v>
      </c>
      <c r="E9" s="23">
        <f>H9</f>
        <v>1</v>
      </c>
      <c r="F9" s="23" t="s">
        <v>149</v>
      </c>
      <c r="G9" s="23" t="s">
        <v>10</v>
      </c>
      <c r="H9" s="23">
        <f>IF(VLOOKUP(F9,回答シート!$L:$M,2,FALSE)="",0,COUNTIF(G9,"*"&amp;VLOOKUP(F9,回答シート!$L:$M,2,FALSE)&amp;"*"))</f>
        <v>1</v>
      </c>
    </row>
    <row r="10" spans="2:24" ht="14.5" thickBot="1">
      <c r="B10" s="44"/>
      <c r="C10" s="4" t="s">
        <v>0</v>
      </c>
      <c r="E10" s="23">
        <f>H10</f>
        <v>1</v>
      </c>
      <c r="F10" s="23" t="s">
        <v>134</v>
      </c>
      <c r="G10" s="23" t="s">
        <v>21</v>
      </c>
      <c r="H10" s="23">
        <f>IF(VLOOKUP(F10,回答シート!$L:$M,2,FALSE)="",0,COUNTIF(G10,"*"&amp;VLOOKUP(F10,回答シート!$L:$M,2,FALSE)&amp;"*"))</f>
        <v>1</v>
      </c>
    </row>
    <row r="11" spans="2:24" ht="14.5" thickBot="1">
      <c r="B11" s="5" t="s">
        <v>24</v>
      </c>
      <c r="C11" s="6" t="str">
        <f>IF(SUM(E3:E5)&lt;&gt;3,"基準満たさず",IF(SUM(E6:E10)=5,"メニエール病確定診断例",IF(SUM(E6:E9)=4,"メニエール病確実例","メニエール病疑い例")))</f>
        <v>メニエール病確定診断例</v>
      </c>
    </row>
    <row r="13" spans="2:24">
      <c r="B13" s="2" t="s">
        <v>241</v>
      </c>
    </row>
    <row r="14" spans="2:24">
      <c r="B14" s="10" t="s">
        <v>11</v>
      </c>
      <c r="C14" s="4" t="s">
        <v>15</v>
      </c>
      <c r="E14" s="23">
        <f>IF(H14+K14+N14+Q14+T14=5,1,0)</f>
        <v>1</v>
      </c>
      <c r="F14" s="23" t="s">
        <v>115</v>
      </c>
      <c r="G14" s="23" t="s">
        <v>116</v>
      </c>
      <c r="H14" s="23">
        <f>IF(IFERROR(FIND(MID(G14,1,1),VLOOKUP(F14,回答シート!$L:$M,2,FALSE)),0)&gt;=1,1,IF(IFERROR(FIND(MID(G14,2,1),VLOOKUP(F14,回答シート!$L:$M,2,FALSE)),0)&gt;=1,1,0))</f>
        <v>1</v>
      </c>
      <c r="I14" s="23" t="s">
        <v>126</v>
      </c>
      <c r="J14" s="23" t="s">
        <v>10</v>
      </c>
      <c r="K14" s="23">
        <f>IF(VLOOKUP(I14,回答シート!$L:$M,2,FALSE)="",0,COUNTIF(J14,"*"&amp;VLOOKUP(I14,回答シート!$L:$M,2,FALSE)&amp;"*"))</f>
        <v>1</v>
      </c>
      <c r="L14" s="23" t="s">
        <v>118</v>
      </c>
      <c r="M14" s="23" t="s">
        <v>127</v>
      </c>
      <c r="N14" s="23">
        <f>IF(VLOOKUP(L14,回答シート!$L:$M,2,FALSE)="",0,COUNTIF(M14,"*"&amp;VLOOKUP(L14,回答シート!$L:$M,2,FALSE)&amp;"*"))</f>
        <v>1</v>
      </c>
      <c r="O14" s="23" t="s">
        <v>119</v>
      </c>
      <c r="P14" s="23" t="s">
        <v>70</v>
      </c>
      <c r="Q14" s="23">
        <f>IF(VLOOKUP(O14,回答シート!$L:$M,2,FALSE)="",0,COUNTIF(P14,"*"&amp;VLOOKUP(O14,回答シート!$L:$M,2,FALSE)&amp;"*"))</f>
        <v>1</v>
      </c>
      <c r="R14" s="23" t="s">
        <v>143</v>
      </c>
      <c r="S14" s="23" t="s">
        <v>10</v>
      </c>
      <c r="T14" s="23">
        <f>IF(IFERROR(FIND(MID(S14,1,1),VLOOKUP(R14,回答シート!$L:$M,2,FALSE)),0)&gt;=1,1,0)</f>
        <v>1</v>
      </c>
    </row>
    <row r="15" spans="2:24" ht="28">
      <c r="B15" s="10" t="s">
        <v>12</v>
      </c>
      <c r="C15" s="4" t="s">
        <v>16</v>
      </c>
      <c r="E15" s="23">
        <f>H15</f>
        <v>1</v>
      </c>
      <c r="F15" s="23" t="s">
        <v>139</v>
      </c>
      <c r="G15" s="23" t="s">
        <v>136</v>
      </c>
      <c r="H15" s="23">
        <f>IF(VLOOKUP(F15,回答シート!$L:$M,2,FALSE)="",0,COUNTIF(G15,"*"&amp;VLOOKUP(F15,回答シート!$L:$M,2,FALSE)&amp;"*"))</f>
        <v>1</v>
      </c>
    </row>
    <row r="16" spans="2:24">
      <c r="B16" s="10" t="s">
        <v>13</v>
      </c>
      <c r="C16" s="4" t="s">
        <v>17</v>
      </c>
      <c r="E16" s="23">
        <f>IF(H16+K16=2,1,0)</f>
        <v>1</v>
      </c>
      <c r="F16" s="23" t="s">
        <v>133</v>
      </c>
      <c r="G16" s="23" t="s">
        <v>128</v>
      </c>
      <c r="H16" s="23">
        <f>IF(VLOOKUP(F16,回答シート!$L:$M,2,FALSE)="",0,COUNTIF(G16,"*"&amp;VLOOKUP(F16,回答シート!$L:$M,2,FALSE)&amp;"*"))</f>
        <v>1</v>
      </c>
      <c r="I16" s="23" t="s">
        <v>123</v>
      </c>
      <c r="J16" s="23" t="s">
        <v>22</v>
      </c>
      <c r="K16" s="23">
        <f>IF(VLOOKUP(I16,回答シート!$L:$M,2,FALSE)="",0,COUNTIF(J16,"*"&amp;VLOOKUP(I16,回答シート!$L:$M,2,FALSE)&amp;"*"))</f>
        <v>1</v>
      </c>
    </row>
    <row r="17" spans="2:23" ht="14.5" thickBot="1">
      <c r="B17" s="11" t="s">
        <v>14</v>
      </c>
      <c r="C17" s="4" t="s">
        <v>18</v>
      </c>
      <c r="E17" s="23">
        <f>H17</f>
        <v>1</v>
      </c>
      <c r="F17" s="23" t="s">
        <v>149</v>
      </c>
      <c r="G17" s="23" t="s">
        <v>10</v>
      </c>
      <c r="H17" s="23">
        <f>IF(VLOOKUP(F17,回答シート!$L:$M,2,FALSE)="",0,COUNTIF(G17,"*"&amp;VLOOKUP(F17,回答シート!$L:$M,2,FALSE)&amp;"*"))</f>
        <v>1</v>
      </c>
    </row>
    <row r="18" spans="2:23" ht="14.5" thickBot="1">
      <c r="B18" s="7" t="s">
        <v>24</v>
      </c>
      <c r="C18" s="8" t="str">
        <f>IF(SUM(E14:E17)=4, "メニエール病確実例","基準満たさず")</f>
        <v>メニエール病確実例</v>
      </c>
    </row>
    <row r="19" spans="2:23">
      <c r="B19" s="19"/>
      <c r="C19" s="3" t="s">
        <v>112</v>
      </c>
    </row>
    <row r="20" spans="2:23">
      <c r="B20" s="19"/>
    </row>
    <row r="21" spans="2:23">
      <c r="B21" s="2" t="s">
        <v>240</v>
      </c>
    </row>
    <row r="22" spans="2:23">
      <c r="B22" s="10" t="s">
        <v>11</v>
      </c>
      <c r="C22" s="4" t="s">
        <v>113</v>
      </c>
      <c r="E22" s="23">
        <f>IF(H22+K22+N22+Q22+T22=5,1,0)</f>
        <v>1</v>
      </c>
      <c r="F22" s="23" t="s">
        <v>115</v>
      </c>
      <c r="G22" s="23" t="s">
        <v>117</v>
      </c>
      <c r="H22" s="23">
        <f>IF(IFERROR(FIND(MID(G22,1,1),VLOOKUP(F22,回答シート!$L:$M,2,FALSE)),0)&gt;=1,1,IF(IFERROR(FIND(MID(G22,2,1),VLOOKUP(F22,回答シート!$L:$M,2,FALSE)),0)&gt;=1,1,0))</f>
        <v>1</v>
      </c>
      <c r="I22" s="23" t="s">
        <v>126</v>
      </c>
      <c r="J22" s="23" t="s">
        <v>10</v>
      </c>
      <c r="K22" s="23">
        <f>IF(VLOOKUP(I22,回答シート!$L:$M,2,FALSE)="",0,COUNTIF(J22,"*"&amp;VLOOKUP(I22,回答シート!$L:$M,2,FALSE)&amp;"*"))</f>
        <v>1</v>
      </c>
      <c r="L22" s="23" t="s">
        <v>118</v>
      </c>
      <c r="M22" s="23" t="s">
        <v>128</v>
      </c>
      <c r="N22" s="23">
        <f>IF(VLOOKUP(L22,回答シート!$L:$M,2,FALSE)="",0,COUNTIF(M22,"*"&amp;VLOOKUP(L22,回答シート!$L:$M,2,FALSE)&amp;"*"))</f>
        <v>1</v>
      </c>
      <c r="O22" s="23" t="s">
        <v>119</v>
      </c>
      <c r="P22" s="23" t="s">
        <v>129</v>
      </c>
      <c r="Q22" s="23">
        <f>IF(VLOOKUP(O22,回答シート!$L:$M,2,FALSE)="",0,COUNTIF(P22,"*"&amp;VLOOKUP(O22,回答シート!$L:$M,2,FALSE)&amp;"*"))</f>
        <v>1</v>
      </c>
      <c r="R22" s="23" t="s">
        <v>143</v>
      </c>
      <c r="S22" s="23" t="s">
        <v>10</v>
      </c>
      <c r="T22" s="23">
        <f>IF(IFERROR(FIND(MID(S22,1,1),VLOOKUP(R22,回答シート!$L:$M,2,FALSE)),0)&gt;=1,1,0)</f>
        <v>1</v>
      </c>
    </row>
    <row r="23" spans="2:23">
      <c r="B23" s="10" t="s">
        <v>12</v>
      </c>
      <c r="C23" s="4" t="s">
        <v>17</v>
      </c>
      <c r="E23" s="23">
        <f>IF(H23+K23=2,1,0)</f>
        <v>1</v>
      </c>
      <c r="F23" s="23" t="s">
        <v>133</v>
      </c>
      <c r="G23" s="23" t="s">
        <v>128</v>
      </c>
      <c r="H23" s="23">
        <f>IF(VLOOKUP(F23,回答シート!$L:$M,2,FALSE)="",0,COUNTIF(G23,"*"&amp;VLOOKUP(F23,回答シート!$L:$M,2,FALSE)&amp;"*"))</f>
        <v>1</v>
      </c>
      <c r="I23" s="23" t="s">
        <v>123</v>
      </c>
      <c r="J23" s="23" t="s">
        <v>22</v>
      </c>
      <c r="K23" s="23">
        <f>IF(VLOOKUP(I23,回答シート!$L:$M,2,FALSE)="",0,COUNTIF(J23,"*"&amp;VLOOKUP(I23,回答シート!$L:$M,2,FALSE)&amp;"*"))</f>
        <v>1</v>
      </c>
    </row>
    <row r="24" spans="2:23" ht="14.5" thickBot="1">
      <c r="B24" s="11" t="s">
        <v>13</v>
      </c>
      <c r="C24" s="4" t="s">
        <v>18</v>
      </c>
      <c r="E24" s="23">
        <f>H24</f>
        <v>1</v>
      </c>
      <c r="F24" s="23" t="s">
        <v>149</v>
      </c>
      <c r="G24" s="23" t="s">
        <v>10</v>
      </c>
      <c r="H24" s="23">
        <f>IF(VLOOKUP(F24,回答シート!$L:$M,2,FALSE)="",0,COUNTIF(G24,"*"&amp;VLOOKUP(F24,回答シート!$L:$M,2,FALSE)&amp;"*"))</f>
        <v>1</v>
      </c>
    </row>
    <row r="25" spans="2:23" ht="14.5" thickBot="1">
      <c r="B25" s="7" t="s">
        <v>24</v>
      </c>
      <c r="C25" s="8" t="str">
        <f>IF(SUM(E22:E24)=4, "メニエール病確実例",IF(E22+E23+E24=3,"メニエール病疑い例","基準満たさず"))</f>
        <v>メニエール病疑い例</v>
      </c>
    </row>
    <row r="26" spans="2:23">
      <c r="B26" s="19"/>
      <c r="C26" s="2"/>
    </row>
    <row r="27" spans="2:23">
      <c r="B27" s="2" t="s">
        <v>242</v>
      </c>
      <c r="C27" s="9"/>
    </row>
    <row r="28" spans="2:23" ht="28">
      <c r="B28" s="43" t="s">
        <v>9</v>
      </c>
      <c r="C28" s="4" t="s">
        <v>20</v>
      </c>
      <c r="E28" s="23">
        <f>IF(H28+K28+N28+Q28+W28+T28=6,1,0)</f>
        <v>0</v>
      </c>
      <c r="F28" s="23" t="s">
        <v>115</v>
      </c>
      <c r="G28" s="23" t="s">
        <v>117</v>
      </c>
      <c r="H28" s="23">
        <f>IF(IFERROR(FIND(MID(G28,1,1),VLOOKUP(F28,回答シート!$L:$M,2,FALSE)),0)&gt;=1,1,IF(IFERROR(FIND(MID(G28,2,1),VLOOKUP(F28,回答シート!$L:$M,2,FALSE)),0)&gt;=1,1,0))</f>
        <v>1</v>
      </c>
      <c r="I28" s="23" t="s">
        <v>126</v>
      </c>
      <c r="J28" s="23" t="s">
        <v>10</v>
      </c>
      <c r="K28" s="23">
        <f>IF(VLOOKUP(I28,回答シート!$L:$M,2,FALSE)="",0,COUNTIF(J28,"*"&amp;VLOOKUP(I28,回答シート!$L:$M,2,FALSE)&amp;"*"))</f>
        <v>1</v>
      </c>
      <c r="L28" s="23" t="s">
        <v>118</v>
      </c>
      <c r="M28" s="23" t="s">
        <v>128</v>
      </c>
      <c r="N28" s="23">
        <f>IF(VLOOKUP(L28,回答シート!$L:$M,2,FALSE)="",0,COUNTIF(M28,"*"&amp;VLOOKUP(L28,回答シート!$L:$M,2,FALSE)&amp;"*"))</f>
        <v>1</v>
      </c>
      <c r="O28" s="23" t="s">
        <v>119</v>
      </c>
      <c r="P28" s="23" t="s">
        <v>129</v>
      </c>
      <c r="Q28" s="23">
        <f>IF(VLOOKUP(O28,回答シート!$L:$M,2,FALSE)="",0,COUNTIF(P28,"*"&amp;VLOOKUP(O28,回答シート!$L:$M,2,FALSE)&amp;"*"))</f>
        <v>1</v>
      </c>
      <c r="R28" s="23" t="s">
        <v>143</v>
      </c>
      <c r="S28" s="23" t="s">
        <v>10</v>
      </c>
      <c r="T28" s="23">
        <f>IF(IFERROR(FIND(MID(S28,1,1),VLOOKUP(R28,回答シート!$L:$M,2,FALSE)),0)&gt;=1,1,0)</f>
        <v>1</v>
      </c>
      <c r="U28" s="23" t="s">
        <v>123</v>
      </c>
      <c r="V28" s="23" t="s">
        <v>10</v>
      </c>
      <c r="W28" s="23">
        <f>IF(VLOOKUP(U28,回答シート!$L:$M,2,FALSE)="",0,COUNTIF(V28,"*"&amp;VLOOKUP(U28,回答シート!$L:$M,2,FALSE)&amp;"*"))</f>
        <v>0</v>
      </c>
    </row>
    <row r="29" spans="2:23">
      <c r="B29" s="43"/>
      <c r="C29" s="4" t="s">
        <v>6</v>
      </c>
      <c r="E29" s="23">
        <f>H29</f>
        <v>1</v>
      </c>
      <c r="F29" s="23" t="s">
        <v>148</v>
      </c>
      <c r="G29" s="23" t="s">
        <v>10</v>
      </c>
      <c r="H29" s="23">
        <f>IF(VLOOKUP(F29,回答シート!$L:$M,2,FALSE)="",0,COUNTIF(G29,"*"&amp;VLOOKUP(F29,回答シート!$L:$M,2,FALSE)&amp;"*"))</f>
        <v>1</v>
      </c>
    </row>
    <row r="30" spans="2:23" ht="28">
      <c r="B30" s="43" t="s">
        <v>5</v>
      </c>
      <c r="C30" s="4" t="s">
        <v>3</v>
      </c>
      <c r="E30" s="23">
        <f>H30</f>
        <v>0</v>
      </c>
      <c r="F30" s="23" t="s">
        <v>125</v>
      </c>
      <c r="G30" s="23" t="s">
        <v>22</v>
      </c>
      <c r="H30" s="23">
        <f>IF(VLOOKUP(F30,回答シート!$L:$M,2,FALSE)="",0,COUNTIF(G30,"*"&amp;VLOOKUP(F30,回答シート!$L:$M,2,FALSE)&amp;"*"))</f>
        <v>0</v>
      </c>
    </row>
    <row r="31" spans="2:23">
      <c r="B31" s="43"/>
      <c r="C31" s="4" t="s">
        <v>2</v>
      </c>
      <c r="E31" s="23">
        <f>H31</f>
        <v>1</v>
      </c>
      <c r="F31" s="23" t="s">
        <v>148</v>
      </c>
      <c r="G31" s="23" t="s">
        <v>10</v>
      </c>
      <c r="H31" s="23">
        <f>IF(VLOOKUP(F31,回答シート!$L:$M,2,FALSE)="",0,COUNTIF(G31,"*"&amp;VLOOKUP(F31,回答シート!$L:$M,2,FALSE)&amp;"*"))</f>
        <v>1</v>
      </c>
    </row>
    <row r="32" spans="2:23" ht="28.5" thickBot="1">
      <c r="B32" s="43"/>
      <c r="C32" s="4" t="s">
        <v>19</v>
      </c>
      <c r="E32" s="23">
        <f>H32</f>
        <v>1</v>
      </c>
      <c r="F32" s="23" t="s">
        <v>149</v>
      </c>
      <c r="G32" s="23" t="s">
        <v>10</v>
      </c>
      <c r="H32" s="23">
        <f>IF(VLOOKUP(F32,回答シート!$L:$M,2,FALSE)="",0,COUNTIF(G32,"*"&amp;VLOOKUP(F32,回答シート!$L:$M,2,FALSE)&amp;"*"))</f>
        <v>1</v>
      </c>
    </row>
    <row r="33" spans="2:20" ht="14.5" thickBot="1">
      <c r="B33" s="7" t="s">
        <v>24</v>
      </c>
      <c r="C33" s="6" t="str">
        <f>IF(SUM(E28:E32)=5,"メニエール病非定型例（前庭型）確実例","基準満たさず")</f>
        <v>基準満たさず</v>
      </c>
    </row>
    <row r="35" spans="2:20">
      <c r="B35" s="2" t="s">
        <v>238</v>
      </c>
    </row>
    <row r="36" spans="2:20">
      <c r="B36" s="44" t="s">
        <v>9</v>
      </c>
      <c r="C36" s="4" t="s">
        <v>25</v>
      </c>
      <c r="E36" s="23">
        <f>H36</f>
        <v>0</v>
      </c>
      <c r="F36" s="23" t="s">
        <v>133</v>
      </c>
      <c r="G36" s="23" t="s">
        <v>70</v>
      </c>
      <c r="H36" s="23">
        <f>IF(VLOOKUP(F36,回答シート!$L:$M,2,FALSE)="",0,COUNTIF(G36,"*"&amp;VLOOKUP(F36,回答シート!$L:$M,2,FALSE)&amp;"*"))</f>
        <v>0</v>
      </c>
    </row>
    <row r="37" spans="2:20" ht="28">
      <c r="B37" s="45"/>
      <c r="C37" s="4" t="s">
        <v>26</v>
      </c>
      <c r="E37" s="23">
        <f>IF(H37+K37+N37+Q37+T37=5,1,0)</f>
        <v>1</v>
      </c>
      <c r="F37" s="23" t="s">
        <v>115</v>
      </c>
      <c r="G37" s="23" t="s">
        <v>130</v>
      </c>
      <c r="H37" s="23">
        <f>IF(IFERROR(FIND(MID(G37,1,1),VLOOKUP(F37,回答シート!$L:$M,2,FALSE)),0)&gt;=1,1,IF(IFERROR(FIND(MID(G37,2,1),VLOOKUP(F37,回答シート!$L:$M,2,FALSE)),0)&gt;=1,1,IF(IFERROR(FIND(MID(G37,3,1),VLOOKUP(F37,回答シート!$L:$M,2,FALSE)),0)&gt;=1,1,0)))</f>
        <v>1</v>
      </c>
      <c r="I37" s="23" t="s">
        <v>126</v>
      </c>
      <c r="J37" s="23" t="s">
        <v>10</v>
      </c>
      <c r="K37" s="23">
        <f>IF(VLOOKUP(I37,回答シート!$L:$M,2,FALSE)="",0,COUNTIF(J37,"*"&amp;VLOOKUP(I37,回答シート!$L:$M,2,FALSE)&amp;"*"))</f>
        <v>1</v>
      </c>
      <c r="L37" s="23" t="s">
        <v>118</v>
      </c>
      <c r="M37" s="23" t="s">
        <v>128</v>
      </c>
      <c r="N37" s="23">
        <f>IF(VLOOKUP(L37,回答シート!$L:$M,2,FALSE)="",0,COUNTIF(M37,"*"&amp;VLOOKUP(L37,回答シート!$L:$M,2,FALSE)&amp;"*"))</f>
        <v>1</v>
      </c>
      <c r="O37" s="23" t="s">
        <v>119</v>
      </c>
      <c r="P37" s="23" t="s">
        <v>129</v>
      </c>
      <c r="Q37" s="23">
        <f>IF(VLOOKUP(O37,回答シート!$L:$M,2,FALSE)="",0,COUNTIF(P37,"*"&amp;VLOOKUP(O37,回答シート!$L:$M,2,FALSE)&amp;"*"))</f>
        <v>1</v>
      </c>
      <c r="R37" s="23" t="s">
        <v>143</v>
      </c>
      <c r="S37" s="23" t="s">
        <v>10</v>
      </c>
      <c r="T37" s="23">
        <f>IF(IFERROR(FIND(MID(S37,1,1),VLOOKUP(R37,回答シート!$L:$M,2,FALSE)),0)&gt;=1,1,0)</f>
        <v>1</v>
      </c>
    </row>
    <row r="38" spans="2:20">
      <c r="B38" s="45"/>
      <c r="C38" s="4" t="s">
        <v>27</v>
      </c>
      <c r="E38" s="23">
        <f t="shared" ref="E38:E43" si="0">H38</f>
        <v>0</v>
      </c>
      <c r="F38" s="23" t="s">
        <v>123</v>
      </c>
      <c r="G38" s="23" t="s">
        <v>190</v>
      </c>
      <c r="H38" s="23">
        <f>IF(VLOOKUP(F38,回答シート!$L:$M,2,FALSE)="",0,COUNTIF(G38,"*"&amp;VLOOKUP(F38,回答シート!$L:$M,2,FALSE)&amp;"*"))</f>
        <v>0</v>
      </c>
    </row>
    <row r="39" spans="2:20">
      <c r="B39" s="46"/>
      <c r="C39" s="4" t="s">
        <v>6</v>
      </c>
      <c r="E39" s="23">
        <f t="shared" si="0"/>
        <v>1</v>
      </c>
      <c r="F39" s="23" t="s">
        <v>148</v>
      </c>
      <c r="G39" s="23" t="s">
        <v>10</v>
      </c>
      <c r="H39" s="23">
        <f>IF(VLOOKUP(F39,回答シート!$L:$M,2,FALSE)="",0,COUNTIF(G39,"*"&amp;VLOOKUP(F39,回答シート!$L:$M,2,FALSE)&amp;"*"))</f>
        <v>1</v>
      </c>
    </row>
    <row r="40" spans="2:20">
      <c r="B40" s="44" t="s">
        <v>5</v>
      </c>
      <c r="C40" s="4" t="s">
        <v>28</v>
      </c>
      <c r="E40" s="23">
        <f t="shared" si="0"/>
        <v>0</v>
      </c>
      <c r="F40" s="23" t="s">
        <v>139</v>
      </c>
      <c r="G40" s="23" t="s">
        <v>23</v>
      </c>
      <c r="H40" s="23">
        <f>IF(VLOOKUP(F40,回答シート!$L:$M,2,FALSE)="",0,COUNTIF(G40,"*"&amp;VLOOKUP(F40,回答シート!$L:$M,2,FALSE)&amp;"*"))</f>
        <v>0</v>
      </c>
    </row>
    <row r="41" spans="2:20" ht="28">
      <c r="B41" s="45"/>
      <c r="C41" s="4" t="s">
        <v>3</v>
      </c>
      <c r="E41" s="23">
        <f t="shared" si="0"/>
        <v>0</v>
      </c>
      <c r="F41" s="23" t="s">
        <v>125</v>
      </c>
      <c r="G41" s="23" t="s">
        <v>22</v>
      </c>
      <c r="H41" s="23">
        <f>IF(VLOOKUP(F41,回答シート!$L:$M,2,FALSE)="",0,COUNTIF(G41,"*"&amp;VLOOKUP(F41,回答シート!$L:$M,2,FALSE)&amp;"*"))</f>
        <v>0</v>
      </c>
    </row>
    <row r="42" spans="2:20">
      <c r="B42" s="45"/>
      <c r="C42" s="4" t="s">
        <v>2</v>
      </c>
      <c r="E42" s="23">
        <f t="shared" si="0"/>
        <v>1</v>
      </c>
      <c r="F42" s="23" t="s">
        <v>148</v>
      </c>
      <c r="G42" s="23" t="s">
        <v>10</v>
      </c>
      <c r="H42" s="23">
        <f>IF(VLOOKUP(F42,回答シート!$L:$M,2,FALSE)="",0,COUNTIF(G42,"*"&amp;VLOOKUP(F42,回答シート!$L:$M,2,FALSE)&amp;"*"))</f>
        <v>1</v>
      </c>
    </row>
    <row r="43" spans="2:20" ht="28.5" thickBot="1">
      <c r="B43" s="46"/>
      <c r="C43" s="4" t="s">
        <v>29</v>
      </c>
      <c r="E43" s="23">
        <f t="shared" si="0"/>
        <v>1</v>
      </c>
      <c r="F43" s="23" t="s">
        <v>149</v>
      </c>
      <c r="G43" s="23" t="s">
        <v>10</v>
      </c>
      <c r="H43" s="23">
        <f>IF(VLOOKUP(F43,回答シート!$L:$M,2,FALSE)="",0,COUNTIF(G43,"*"&amp;VLOOKUP(F43,回答シート!$L:$M,2,FALSE)&amp;"*"))</f>
        <v>1</v>
      </c>
    </row>
    <row r="44" spans="2:20" ht="14.5" thickBot="1">
      <c r="B44" s="5" t="s">
        <v>24</v>
      </c>
      <c r="C44" s="6" t="str">
        <f>IF(SUM(E36:E39)&lt;&gt;4,"基準満たさず",IF(SUM(E40:E43)=4,"遅発性内リンパ水腫確実例","遅発性内リンパ水腫疑い例"))</f>
        <v>基準満たさず</v>
      </c>
    </row>
    <row r="47" spans="2:20">
      <c r="B47" s="2" t="s">
        <v>243</v>
      </c>
      <c r="C47" s="9"/>
    </row>
    <row r="48" spans="2:20">
      <c r="B48" s="43" t="s">
        <v>9</v>
      </c>
      <c r="C48" s="4" t="s">
        <v>175</v>
      </c>
    </row>
    <row r="49" spans="2:6">
      <c r="B49" s="43"/>
      <c r="C49" s="4" t="s">
        <v>6</v>
      </c>
    </row>
    <row r="50" spans="2:6">
      <c r="B50" s="43" t="s">
        <v>5</v>
      </c>
      <c r="C50" s="4" t="s">
        <v>179</v>
      </c>
    </row>
    <row r="51" spans="2:6">
      <c r="B51" s="43"/>
      <c r="C51" s="4" t="s">
        <v>176</v>
      </c>
    </row>
    <row r="52" spans="2:6" ht="28.5" thickBot="1">
      <c r="B52" s="43"/>
      <c r="C52" s="4" t="s">
        <v>177</v>
      </c>
    </row>
    <row r="53" spans="2:6" ht="14.5" thickBot="1">
      <c r="B53" s="7" t="s">
        <v>24</v>
      </c>
      <c r="C53" s="6" t="s">
        <v>178</v>
      </c>
    </row>
    <row r="55" spans="2:6" ht="20">
      <c r="B55" s="2" t="s">
        <v>201</v>
      </c>
      <c r="D55" s="27"/>
      <c r="E55" s="27"/>
      <c r="F55" s="27"/>
    </row>
    <row r="56" spans="2:6" ht="20">
      <c r="B56" s="3" t="s">
        <v>163</v>
      </c>
      <c r="D56" s="27"/>
      <c r="E56" s="27"/>
      <c r="F56" s="27"/>
    </row>
    <row r="57" spans="2:6">
      <c r="B57" s="13" t="s">
        <v>202</v>
      </c>
      <c r="C57" s="30" t="s">
        <v>203</v>
      </c>
      <c r="E57" s="3"/>
      <c r="F57" s="3"/>
    </row>
    <row r="58" spans="2:6">
      <c r="B58" s="13" t="s">
        <v>204</v>
      </c>
      <c r="C58" s="30" t="s">
        <v>205</v>
      </c>
      <c r="E58" s="3"/>
      <c r="F58" s="3"/>
    </row>
    <row r="59" spans="2:6">
      <c r="B59" s="13" t="s">
        <v>206</v>
      </c>
      <c r="C59" s="30" t="s">
        <v>207</v>
      </c>
      <c r="E59" s="3"/>
      <c r="F59" s="3"/>
    </row>
    <row r="60" spans="2:6">
      <c r="B60" s="13" t="s">
        <v>208</v>
      </c>
      <c r="C60" s="30" t="s">
        <v>209</v>
      </c>
      <c r="E60" s="3"/>
      <c r="F60" s="3"/>
    </row>
    <row r="61" spans="2:6">
      <c r="B61" s="13" t="s">
        <v>210</v>
      </c>
      <c r="C61" s="30" t="s">
        <v>211</v>
      </c>
      <c r="E61" s="3"/>
      <c r="F61" s="3"/>
    </row>
    <row r="62" spans="2:6">
      <c r="B62" s="3" t="s">
        <v>166</v>
      </c>
      <c r="E62" s="3"/>
      <c r="F62" s="3"/>
    </row>
    <row r="63" spans="2:6">
      <c r="C63" s="9"/>
      <c r="E63" s="3"/>
      <c r="F63" s="3"/>
    </row>
    <row r="64" spans="2:6">
      <c r="B64" s="9" t="s">
        <v>164</v>
      </c>
      <c r="C64" s="9"/>
      <c r="E64" s="3"/>
      <c r="F64" s="3"/>
    </row>
    <row r="65" spans="2:6">
      <c r="B65" s="13" t="s">
        <v>202</v>
      </c>
      <c r="C65" s="30" t="s">
        <v>203</v>
      </c>
      <c r="E65" s="3"/>
      <c r="F65" s="3"/>
    </row>
    <row r="66" spans="2:6">
      <c r="B66" s="13" t="s">
        <v>204</v>
      </c>
      <c r="C66" s="30" t="s">
        <v>212</v>
      </c>
      <c r="E66" s="3"/>
      <c r="F66" s="3"/>
    </row>
    <row r="67" spans="2:6">
      <c r="B67" s="13" t="s">
        <v>206</v>
      </c>
      <c r="C67" s="30" t="s">
        <v>213</v>
      </c>
      <c r="E67" s="3"/>
      <c r="F67" s="3"/>
    </row>
    <row r="68" spans="2:6">
      <c r="B68" s="13" t="s">
        <v>208</v>
      </c>
      <c r="C68" s="30" t="s">
        <v>214</v>
      </c>
      <c r="E68" s="3"/>
      <c r="F68" s="3"/>
    </row>
    <row r="69" spans="2:6">
      <c r="B69" s="13" t="s">
        <v>210</v>
      </c>
      <c r="C69" s="30" t="s">
        <v>215</v>
      </c>
      <c r="E69" s="3"/>
      <c r="F69" s="3"/>
    </row>
    <row r="70" spans="2:6">
      <c r="B70" s="3" t="s">
        <v>167</v>
      </c>
      <c r="E70" s="3"/>
      <c r="F70" s="3"/>
    </row>
    <row r="71" spans="2:6">
      <c r="C71" s="9"/>
      <c r="E71" s="3"/>
      <c r="F71" s="3"/>
    </row>
    <row r="72" spans="2:6">
      <c r="B72" s="3" t="s">
        <v>165</v>
      </c>
      <c r="E72" s="3"/>
      <c r="F72" s="3"/>
    </row>
    <row r="73" spans="2:6">
      <c r="B73" s="13" t="s">
        <v>202</v>
      </c>
      <c r="C73" s="30" t="s">
        <v>216</v>
      </c>
      <c r="E73" s="3"/>
      <c r="F73" s="3"/>
    </row>
    <row r="74" spans="2:6">
      <c r="B74" s="13" t="s">
        <v>204</v>
      </c>
      <c r="C74" s="30" t="s">
        <v>217</v>
      </c>
      <c r="E74" s="3"/>
      <c r="F74" s="3"/>
    </row>
    <row r="75" spans="2:6">
      <c r="B75" s="13" t="s">
        <v>206</v>
      </c>
      <c r="C75" s="30" t="s">
        <v>218</v>
      </c>
      <c r="E75" s="3"/>
      <c r="F75" s="3"/>
    </row>
    <row r="76" spans="2:6">
      <c r="B76" s="13" t="s">
        <v>208</v>
      </c>
      <c r="C76" s="30" t="s">
        <v>219</v>
      </c>
      <c r="E76" s="3"/>
      <c r="F76" s="3"/>
    </row>
    <row r="77" spans="2:6">
      <c r="B77" s="13" t="s">
        <v>210</v>
      </c>
      <c r="C77" s="30" t="s">
        <v>220</v>
      </c>
      <c r="E77" s="3"/>
      <c r="F77" s="3"/>
    </row>
    <row r="78" spans="2:6">
      <c r="C78" s="9"/>
      <c r="E78" s="3"/>
      <c r="F78" s="3"/>
    </row>
    <row r="79" spans="2:6">
      <c r="C79" s="32"/>
      <c r="D79" s="33" t="s">
        <v>11</v>
      </c>
      <c r="E79" s="33" t="s">
        <v>12</v>
      </c>
      <c r="F79" s="33" t="s">
        <v>13</v>
      </c>
    </row>
    <row r="80" spans="2:6">
      <c r="B80" s="13" t="s">
        <v>221</v>
      </c>
      <c r="C80" s="31" t="s">
        <v>222</v>
      </c>
      <c r="D80" s="31" t="s">
        <v>168</v>
      </c>
      <c r="E80" s="31" t="s">
        <v>168</v>
      </c>
      <c r="F80" s="31" t="s">
        <v>168</v>
      </c>
    </row>
    <row r="81" spans="2:6">
      <c r="B81" s="13" t="s">
        <v>223</v>
      </c>
      <c r="C81" s="30" t="s">
        <v>224</v>
      </c>
      <c r="D81" s="30" t="s">
        <v>169</v>
      </c>
      <c r="E81" s="30" t="s">
        <v>169</v>
      </c>
      <c r="F81" s="30" t="s">
        <v>169</v>
      </c>
    </row>
    <row r="82" spans="2:6">
      <c r="B82" s="13" t="s">
        <v>225</v>
      </c>
      <c r="C82" s="30" t="s">
        <v>226</v>
      </c>
      <c r="D82" s="30" t="s">
        <v>170</v>
      </c>
      <c r="E82" s="30" t="s">
        <v>170</v>
      </c>
      <c r="F82" s="30" t="s">
        <v>171</v>
      </c>
    </row>
    <row r="83" spans="2:6">
      <c r="B83" s="13" t="s">
        <v>227</v>
      </c>
      <c r="C83" s="30" t="s">
        <v>228</v>
      </c>
      <c r="D83" s="30" t="s">
        <v>173</v>
      </c>
      <c r="E83" s="30" t="s">
        <v>173</v>
      </c>
      <c r="F83" s="30" t="s">
        <v>172</v>
      </c>
    </row>
    <row r="84" spans="2:6">
      <c r="B84" s="13" t="s">
        <v>229</v>
      </c>
      <c r="C84" s="30" t="s">
        <v>230</v>
      </c>
      <c r="D84" s="30" t="s">
        <v>174</v>
      </c>
      <c r="E84" s="30" t="s">
        <v>174</v>
      </c>
      <c r="F84" s="30" t="s">
        <v>174</v>
      </c>
    </row>
  </sheetData>
  <sheetProtection sheet="1" objects="1" scenarios="1"/>
  <mergeCells count="8">
    <mergeCell ref="B48:B49"/>
    <mergeCell ref="B50:B52"/>
    <mergeCell ref="B40:B43"/>
    <mergeCell ref="B3:B5"/>
    <mergeCell ref="B6:B10"/>
    <mergeCell ref="B28:B29"/>
    <mergeCell ref="B30:B32"/>
    <mergeCell ref="B36:B39"/>
  </mergeCells>
  <phoneticPr fontId="1"/>
  <conditionalFormatting sqref="C3:C10">
    <cfRule type="expression" dxfId="19" priority="27">
      <formula>E3=1</formula>
    </cfRule>
  </conditionalFormatting>
  <conditionalFormatting sqref="C14:C17">
    <cfRule type="expression" dxfId="18" priority="23">
      <formula>E14=1</formula>
    </cfRule>
  </conditionalFormatting>
  <conditionalFormatting sqref="C22:C24">
    <cfRule type="expression" dxfId="17" priority="6">
      <formula>E22=1</formula>
    </cfRule>
  </conditionalFormatting>
  <conditionalFormatting sqref="C28:C32">
    <cfRule type="expression" dxfId="16" priority="18">
      <formula>E28=1</formula>
    </cfRule>
  </conditionalFormatting>
  <conditionalFormatting sqref="C36:C43">
    <cfRule type="expression" dxfId="15" priority="10">
      <formula>E36=1</formula>
    </cfRule>
  </conditionalFormatting>
  <conditionalFormatting sqref="C48:C52">
    <cfRule type="expression" dxfId="14" priority="1">
      <formula>E48=1</formula>
    </cfRule>
  </conditionalFormatting>
  <pageMargins left="0.7" right="0.7" top="0.75" bottom="0.75" header="0.3" footer="0.3"/>
  <pageSetup paperSize="9" orientation="portrait" horizontalDpi="0" verticalDpi="0"/>
  <ignoredErrors>
    <ignoredError sqref="E5:E6 E37 H37 E16"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T19"/>
  <sheetViews>
    <sheetView workbookViewId="0">
      <selection activeCell="C2" sqref="C2"/>
    </sheetView>
  </sheetViews>
  <sheetFormatPr defaultColWidth="10.69140625" defaultRowHeight="20" customHeight="1"/>
  <cols>
    <col min="1" max="2" width="10.69140625" style="3"/>
    <col min="3" max="3" width="59.53515625" style="3" customWidth="1"/>
    <col min="4" max="4" width="10.69140625" style="3"/>
    <col min="5" max="5" width="10.69140625" style="23"/>
    <col min="6" max="17" width="5" style="24" customWidth="1"/>
    <col min="18" max="20" width="4.3046875" style="24" customWidth="1"/>
    <col min="21" max="16384" width="10.69140625" style="3"/>
  </cols>
  <sheetData>
    <row r="2" spans="2:20" ht="20" customHeight="1">
      <c r="B2" s="2" t="s">
        <v>45</v>
      </c>
    </row>
    <row r="3" spans="2:20" ht="20" customHeight="1">
      <c r="B3" s="10" t="s">
        <v>11</v>
      </c>
      <c r="C3" s="4" t="s">
        <v>30</v>
      </c>
      <c r="E3" s="23">
        <f>IF(H3+K3+N3+Q3+T3=5,1,0)</f>
        <v>0</v>
      </c>
      <c r="F3" s="23" t="s">
        <v>115</v>
      </c>
      <c r="G3" s="23" t="s">
        <v>140</v>
      </c>
      <c r="H3" s="23">
        <f>IF(IFERROR(FIND(MID(G3,1,1),VLOOKUP(F3,回答シート!$L:$M,2,FALSE)),0)&gt;=1,1,IF(IFERROR(FIND(MID(G3,2,1),VLOOKUP(F3,回答シート!$L:$M,2,FALSE)),0)&gt;=1,1,IF(IFERROR(FIND(MID(G3,3,1),VLOOKUP(F3,回答シート!$L:$M,2,FALSE)),0)&gt;=1,1,IF(IFERROR(FIND(MID(G3,4,1),VLOOKUP(F3,回答シート!$L:$M,2,FALSE)),0)&gt;=1,1,0))))</f>
        <v>1</v>
      </c>
      <c r="I3" s="23" t="s">
        <v>126</v>
      </c>
      <c r="J3" s="23" t="s">
        <v>10</v>
      </c>
      <c r="K3" s="23">
        <f>IF(VLOOKUP(I3,回答シート!$L:$M,2,FALSE)="",0,COUNTIF(J3,"*"&amp;VLOOKUP(I3,回答シート!$L:$M,2,FALSE)&amp;"*"))</f>
        <v>1</v>
      </c>
      <c r="L3" s="23" t="s">
        <v>118</v>
      </c>
      <c r="M3" s="23" t="s">
        <v>141</v>
      </c>
      <c r="N3" s="23">
        <f>IF(VLOOKUP(L3,回答シート!$L:$M,2,FALSE)="",0,COUNTIF(M3,"*"&amp;VLOOKUP(L3,回答シート!$L:$M,2,FALSE)&amp;"*"))</f>
        <v>0</v>
      </c>
      <c r="O3" s="23" t="s">
        <v>119</v>
      </c>
      <c r="P3" s="23" t="s">
        <v>142</v>
      </c>
      <c r="Q3" s="23">
        <f>IF(VLOOKUP(O3,回答シート!$L:$M,2,FALSE)="",0,COUNTIF(P3,"*"&amp;VLOOKUP(O3,回答シート!$L:$M,2,FALSE)&amp;"*"))</f>
        <v>1</v>
      </c>
      <c r="R3" s="23" t="s">
        <v>146</v>
      </c>
      <c r="S3" s="23" t="s">
        <v>137</v>
      </c>
      <c r="T3" s="25">
        <v>1</v>
      </c>
    </row>
    <row r="4" spans="2:20" ht="40" customHeight="1">
      <c r="B4" s="10" t="s">
        <v>12</v>
      </c>
      <c r="C4" s="4" t="s">
        <v>71</v>
      </c>
      <c r="E4" s="23">
        <f>H4</f>
        <v>1</v>
      </c>
      <c r="F4" s="23" t="s">
        <v>144</v>
      </c>
      <c r="G4" s="23" t="s">
        <v>137</v>
      </c>
      <c r="H4" s="23">
        <f>IF(VLOOKUP(F4,回答シート!$L:$M,2,FALSE)="",0,COUNTIF(G4,"*"&amp;VLOOKUP(F4,回答シート!$L:$M,2,FALSE)&amp;"*"))</f>
        <v>1</v>
      </c>
    </row>
    <row r="5" spans="2:20" ht="100" customHeight="1">
      <c r="B5" s="10" t="s">
        <v>13</v>
      </c>
      <c r="C5" s="4" t="s">
        <v>31</v>
      </c>
      <c r="E5" s="23">
        <f>H5</f>
        <v>0</v>
      </c>
      <c r="F5" s="23" t="s">
        <v>154</v>
      </c>
      <c r="G5" s="23" t="s">
        <v>22</v>
      </c>
      <c r="H5" s="23">
        <f>IF(VLOOKUP(F5,回答シート!$L:$M,2,FALSE)="",0,COUNTIF(G5,"*"&amp;VLOOKUP(F5,回答シート!$L:$M,2,FALSE)&amp;"*"))</f>
        <v>0</v>
      </c>
    </row>
    <row r="6" spans="2:20" ht="20" customHeight="1" thickBot="1">
      <c r="B6" s="11" t="s">
        <v>14</v>
      </c>
      <c r="C6" s="4" t="s">
        <v>32</v>
      </c>
      <c r="E6" s="23">
        <f>H6</f>
        <v>1</v>
      </c>
      <c r="F6" s="23" t="s">
        <v>149</v>
      </c>
      <c r="G6" s="23" t="s">
        <v>10</v>
      </c>
      <c r="H6" s="23">
        <f>IF(VLOOKUP(F6,回答シート!$L:$M,2,FALSE)="",0,COUNTIF(G6,"*"&amp;VLOOKUP(F6,回答シート!$L:$M,2,FALSE)&amp;"*"))</f>
        <v>1</v>
      </c>
    </row>
    <row r="7" spans="2:20" ht="20" customHeight="1" thickBot="1">
      <c r="B7" s="7" t="s">
        <v>24</v>
      </c>
      <c r="C7" s="8" t="str">
        <f>IF(SUM(E3:E6)=4,"前庭性偏頭痛",IF((E3+E4+E6)=3,"前庭性偏頭痛疑い例",IF((E3+E5+E6)=3,"前庭性偏頭痛疑い例","基準満たさず")))</f>
        <v>基準満たさず</v>
      </c>
    </row>
    <row r="10" spans="2:20" ht="20" customHeight="1">
      <c r="B10" s="3" t="s">
        <v>33</v>
      </c>
      <c r="C10" s="3" t="s">
        <v>35</v>
      </c>
    </row>
    <row r="11" spans="2:20" ht="20" customHeight="1">
      <c r="C11" s="3" t="s">
        <v>34</v>
      </c>
    </row>
    <row r="12" spans="2:20" ht="20" customHeight="1">
      <c r="C12" s="9" t="s">
        <v>36</v>
      </c>
    </row>
    <row r="13" spans="2:20" ht="28">
      <c r="C13" s="9" t="s">
        <v>37</v>
      </c>
    </row>
    <row r="14" spans="2:20" ht="20" customHeight="1">
      <c r="C14" s="3" t="s">
        <v>38</v>
      </c>
    </row>
    <row r="15" spans="2:20" ht="20" customHeight="1">
      <c r="C15" s="3" t="s">
        <v>39</v>
      </c>
    </row>
    <row r="16" spans="2:20" ht="20" customHeight="1">
      <c r="C16" s="3" t="s">
        <v>40</v>
      </c>
    </row>
    <row r="18" spans="2:3" ht="20" customHeight="1">
      <c r="B18" s="3" t="s">
        <v>41</v>
      </c>
      <c r="C18" s="3" t="s">
        <v>42</v>
      </c>
    </row>
    <row r="19" spans="2:3" ht="20" customHeight="1">
      <c r="B19" s="3" t="s">
        <v>43</v>
      </c>
      <c r="C19" s="3" t="s">
        <v>44</v>
      </c>
    </row>
  </sheetData>
  <sheetProtection sheet="1" objects="1" scenarios="1"/>
  <phoneticPr fontId="1"/>
  <conditionalFormatting sqref="C3:C6">
    <cfRule type="expression" dxfId="13" priority="1">
      <formula>E3=1</formula>
    </cfRule>
  </conditionalFormatting>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Q26"/>
  <sheetViews>
    <sheetView workbookViewId="0">
      <selection activeCell="C2" sqref="C2"/>
    </sheetView>
  </sheetViews>
  <sheetFormatPr defaultColWidth="10.69140625" defaultRowHeight="20" customHeight="1"/>
  <cols>
    <col min="1" max="1" width="10.69140625" style="3"/>
    <col min="2" max="2" width="10.69140625" style="17"/>
    <col min="3" max="3" width="56.84375" style="3" customWidth="1"/>
    <col min="4" max="4" width="10.69140625" style="3"/>
    <col min="5" max="5" width="10.69140625" style="17"/>
    <col min="6" max="17" width="4.53515625" style="3" customWidth="1"/>
    <col min="18" max="16384" width="10.69140625" style="3"/>
  </cols>
  <sheetData>
    <row r="2" spans="2:17" ht="20" customHeight="1">
      <c r="B2" s="18" t="s">
        <v>235</v>
      </c>
    </row>
    <row r="3" spans="2:17" ht="20" customHeight="1">
      <c r="B3" s="10" t="s">
        <v>11</v>
      </c>
      <c r="C3" s="4" t="s">
        <v>67</v>
      </c>
      <c r="E3" s="23">
        <f>IF(H3+K3+N3+Q3=4,1,0)</f>
        <v>0</v>
      </c>
      <c r="F3" s="23" t="s">
        <v>115</v>
      </c>
      <c r="G3" s="23" t="s">
        <v>117</v>
      </c>
      <c r="H3" s="23">
        <f>IF(IFERROR(FIND(MID(G3,1,1),VLOOKUP(F3,回答シート!$L:$M,2,FALSE)),0)&gt;=1,1,IF(IFERROR(FIND(MID(G3,2,1),VLOOKUP(F3,回答シート!$L:$M,2,FALSE)),0)&gt;=1,1,0))</f>
        <v>1</v>
      </c>
      <c r="I3" s="23" t="s">
        <v>126</v>
      </c>
      <c r="J3" s="23" t="s">
        <v>10</v>
      </c>
      <c r="K3" s="23">
        <f>IF(VLOOKUP(I3,回答シート!$L:$M,2,FALSE)="",0,COUNTIF(J3,"*"&amp;VLOOKUP(I3,回答シート!$L:$M,2,FALSE)&amp;"*"))</f>
        <v>1</v>
      </c>
      <c r="L3" s="23" t="s">
        <v>118</v>
      </c>
      <c r="M3" s="23" t="s">
        <v>70</v>
      </c>
      <c r="N3" s="23">
        <f>IF(VLOOKUP(L3,回答シート!$L:$M,2,FALSE)="",0,COUNTIF(M3,"*"&amp;VLOOKUP(L3,回答シート!$L:$M,2,FALSE)&amp;"*"))</f>
        <v>0</v>
      </c>
      <c r="O3" s="23" t="s">
        <v>143</v>
      </c>
      <c r="P3" s="23" t="s">
        <v>10</v>
      </c>
      <c r="Q3" s="23">
        <f>IF(IFERROR(FIND(MID(P3,1,1),VLOOKUP(O3,回答シート!$L:$M,2,FALSE)),0)&gt;=1,1,0)</f>
        <v>1</v>
      </c>
    </row>
    <row r="4" spans="2:17" ht="20" customHeight="1">
      <c r="B4" s="10" t="s">
        <v>12</v>
      </c>
      <c r="C4" s="4" t="s">
        <v>64</v>
      </c>
      <c r="E4" s="23">
        <f>H4</f>
        <v>0</v>
      </c>
      <c r="F4" s="23" t="s">
        <v>119</v>
      </c>
      <c r="G4" s="23" t="s">
        <v>10</v>
      </c>
      <c r="H4" s="23">
        <f>IF(VLOOKUP(F4,回答シート!$L:$M,2,FALSE)="",0,COUNTIF(G4,"*"&amp;VLOOKUP(F4,回答シート!$L:$M,2,FALSE)&amp;"*"))</f>
        <v>0</v>
      </c>
      <c r="I4" s="24"/>
      <c r="J4" s="24"/>
      <c r="K4" s="24"/>
      <c r="L4" s="24"/>
      <c r="M4" s="24"/>
      <c r="N4" s="24"/>
    </row>
    <row r="5" spans="2:17" ht="20" customHeight="1">
      <c r="B5" s="10" t="s">
        <v>13</v>
      </c>
      <c r="C5" s="4" t="s">
        <v>180</v>
      </c>
      <c r="E5" s="23">
        <f>IF(H5=1,1,IF(K5+N5&gt;1,1,0))</f>
        <v>1</v>
      </c>
      <c r="F5" s="23" t="s">
        <v>132</v>
      </c>
      <c r="G5" s="23" t="s">
        <v>196</v>
      </c>
      <c r="H5" s="23">
        <f>IF(IFERROR(FIND(MID(G5,1,1),VLOOKUP(F5,回答シート!$L:$M,2,FALSE)),0)&gt;=1,1,0)</f>
        <v>0</v>
      </c>
      <c r="I5" s="23" t="s">
        <v>133</v>
      </c>
      <c r="J5" s="23" t="s">
        <v>22</v>
      </c>
      <c r="K5" s="23">
        <f>IF(VLOOKUP(I5,回答シート!$L:$M,2,FALSE)="",0,COUNTIF(J5,"*"&amp;VLOOKUP(I5,回答シート!$L:$M,2,FALSE)&amp;"*"))</f>
        <v>1</v>
      </c>
      <c r="L5" s="23" t="s">
        <v>123</v>
      </c>
      <c r="M5" s="23" t="s">
        <v>22</v>
      </c>
      <c r="N5" s="23">
        <f>IF(VLOOKUP(L5,回答シート!$L:$M,2,FALSE)="",0,COUNTIF(M5,"*"&amp;VLOOKUP(L5,回答シート!$L:$M,2,FALSE)&amp;"*"))</f>
        <v>1</v>
      </c>
    </row>
    <row r="6" spans="2:17" ht="20" customHeight="1">
      <c r="B6" s="10" t="s">
        <v>14</v>
      </c>
      <c r="C6" s="4" t="s">
        <v>65</v>
      </c>
      <c r="E6" s="23">
        <f>H6</f>
        <v>0</v>
      </c>
      <c r="F6" s="24" t="s">
        <v>197</v>
      </c>
      <c r="G6" s="23" t="s">
        <v>22</v>
      </c>
      <c r="H6" s="23">
        <f>IF(VLOOKUP(F6,回答シート!$L:$M,2,FALSE)="",0,COUNTIF(G6,"*"&amp;VLOOKUP(F6,回答シート!$L:$M,2,FALSE)&amp;"*"))</f>
        <v>0</v>
      </c>
    </row>
    <row r="7" spans="2:17" ht="20" customHeight="1" thickBot="1">
      <c r="B7" s="10" t="s">
        <v>47</v>
      </c>
      <c r="C7" s="4" t="s">
        <v>58</v>
      </c>
      <c r="E7" s="23">
        <f>H7</f>
        <v>1</v>
      </c>
      <c r="F7" s="23" t="s">
        <v>149</v>
      </c>
      <c r="G7" s="23" t="s">
        <v>10</v>
      </c>
      <c r="H7" s="23">
        <f>IF(VLOOKUP(F7,回答シート!$L:$M,2,FALSE)="",0,COUNTIF(G7,"*"&amp;VLOOKUP(F7,回答シート!$L:$M,2,FALSE)&amp;"*"))</f>
        <v>1</v>
      </c>
      <c r="I7" s="24"/>
      <c r="J7" s="24"/>
      <c r="K7" s="24"/>
      <c r="L7" s="24"/>
      <c r="M7" s="24"/>
      <c r="N7" s="24"/>
    </row>
    <row r="8" spans="2:17" ht="20" customHeight="1" thickBot="1">
      <c r="B8" s="7" t="s">
        <v>24</v>
      </c>
      <c r="C8" s="8" t="str">
        <f>IF(SUM(E3:E7)=5,"前庭性発作症","基準満たさず")</f>
        <v>基準満たさず</v>
      </c>
      <c r="E8" s="23"/>
      <c r="F8" s="24"/>
      <c r="G8" s="24"/>
      <c r="H8" s="24"/>
      <c r="I8" s="24"/>
      <c r="J8" s="24"/>
      <c r="K8" s="24"/>
      <c r="L8" s="24"/>
      <c r="M8" s="24"/>
      <c r="N8" s="24"/>
    </row>
    <row r="9" spans="2:17" ht="20" customHeight="1">
      <c r="E9" s="23"/>
      <c r="F9" s="24"/>
      <c r="G9" s="24"/>
      <c r="H9" s="24"/>
      <c r="I9" s="24"/>
      <c r="J9" s="24"/>
      <c r="K9" s="24"/>
      <c r="L9" s="24"/>
      <c r="M9" s="24"/>
      <c r="N9" s="24"/>
    </row>
    <row r="10" spans="2:17" ht="20" customHeight="1">
      <c r="E10" s="23"/>
      <c r="F10" s="24"/>
      <c r="G10" s="24"/>
      <c r="H10" s="24"/>
      <c r="I10" s="24"/>
      <c r="J10" s="24"/>
      <c r="K10" s="24"/>
      <c r="L10" s="24"/>
      <c r="M10" s="24"/>
      <c r="N10" s="24"/>
    </row>
    <row r="11" spans="2:17" ht="20" customHeight="1">
      <c r="B11" s="18" t="s">
        <v>236</v>
      </c>
      <c r="E11" s="23"/>
      <c r="F11" s="24"/>
      <c r="G11" s="24"/>
      <c r="H11" s="24"/>
      <c r="I11" s="24"/>
      <c r="J11" s="24"/>
      <c r="K11" s="24"/>
      <c r="L11" s="24"/>
      <c r="M11" s="24"/>
      <c r="N11" s="24"/>
    </row>
    <row r="12" spans="2:17" ht="20" customHeight="1">
      <c r="B12" s="10" t="s">
        <v>11</v>
      </c>
      <c r="C12" s="4" t="s">
        <v>66</v>
      </c>
      <c r="E12" s="23">
        <f>IF(H12+K12+N12+Q12=4,1,0)</f>
        <v>0</v>
      </c>
      <c r="F12" s="23" t="s">
        <v>115</v>
      </c>
      <c r="G12" s="23" t="s">
        <v>117</v>
      </c>
      <c r="H12" s="23">
        <f>IF(IFERROR(FIND(MID(G12,1,1),VLOOKUP(F12,回答シート!$L:$M,2,FALSE)),0)&gt;=1,1,IF(IFERROR(FIND(MID(G12,2,1),VLOOKUP(F12,回答シート!$L:$M,2,FALSE)),0)&gt;=1,1,0))</f>
        <v>1</v>
      </c>
      <c r="I12" s="23" t="s">
        <v>126</v>
      </c>
      <c r="J12" s="23" t="s">
        <v>10</v>
      </c>
      <c r="K12" s="23">
        <f>IF(VLOOKUP(I12,回答シート!$L:$M,2,FALSE)="",0,COUNTIF(J12,"*"&amp;VLOOKUP(I12,回答シート!$L:$M,2,FALSE)&amp;"*"))</f>
        <v>1</v>
      </c>
      <c r="L12" s="23" t="s">
        <v>118</v>
      </c>
      <c r="M12" s="23" t="s">
        <v>141</v>
      </c>
      <c r="N12" s="23">
        <f>IF(VLOOKUP(L12,回答シート!$L:$M,2,FALSE)="",0,COUNTIF(M12,"*"&amp;VLOOKUP(L12,回答シート!$L:$M,2,FALSE)&amp;"*"))</f>
        <v>0</v>
      </c>
      <c r="O12" s="23" t="s">
        <v>143</v>
      </c>
      <c r="P12" s="23" t="s">
        <v>10</v>
      </c>
      <c r="Q12" s="23">
        <f>IF(IFERROR(FIND(MID(P12,1,1),VLOOKUP(O12,回答シート!$L:$M,2,FALSE)),0)&gt;=1,1,0)</f>
        <v>1</v>
      </c>
    </row>
    <row r="13" spans="2:17" ht="20" customHeight="1">
      <c r="B13" s="10" t="s">
        <v>12</v>
      </c>
      <c r="C13" s="4" t="s">
        <v>68</v>
      </c>
      <c r="E13" s="23">
        <f>H13</f>
        <v>0</v>
      </c>
      <c r="F13" s="23" t="s">
        <v>119</v>
      </c>
      <c r="G13" s="23" t="s">
        <v>117</v>
      </c>
      <c r="H13" s="23">
        <f>IF(VLOOKUP(F13,回答シート!$L:$M,2,FALSE)="",0,COUNTIF(G13,"*"&amp;VLOOKUP(F13,回答シート!$L:$M,2,FALSE)&amp;"*"))</f>
        <v>0</v>
      </c>
      <c r="I13" s="24"/>
      <c r="J13" s="24"/>
      <c r="K13" s="24"/>
      <c r="L13" s="24"/>
      <c r="M13" s="24"/>
      <c r="N13" s="24"/>
    </row>
    <row r="14" spans="2:17" ht="20" customHeight="1">
      <c r="B14" s="10" t="s">
        <v>13</v>
      </c>
      <c r="C14" s="4" t="s">
        <v>69</v>
      </c>
      <c r="E14" s="23">
        <f>H14</f>
        <v>1</v>
      </c>
      <c r="F14" s="23" t="s">
        <v>143</v>
      </c>
      <c r="G14" s="23" t="s">
        <v>117</v>
      </c>
      <c r="H14" s="23">
        <f>IF(IFERROR(FIND(MID(G14,1,1),VLOOKUP(F14,回答シート!$L:$M,2,FALSE)),0)&gt;=1,1,IF(IFERROR(FIND(MID(G14,2,1),VLOOKUP(F14,回答シート!$L:$M,2,FALSE)),0)&gt;=1,1,0))</f>
        <v>1</v>
      </c>
      <c r="I14" s="24"/>
      <c r="J14" s="24"/>
      <c r="K14" s="24"/>
      <c r="L14" s="24"/>
      <c r="M14" s="24"/>
      <c r="N14" s="24"/>
    </row>
    <row r="15" spans="2:17" ht="20" customHeight="1">
      <c r="B15" s="10" t="s">
        <v>14</v>
      </c>
      <c r="C15" s="4" t="s">
        <v>180</v>
      </c>
      <c r="E15" s="23">
        <f>IF(H15=1,1,IF(K15+N15&gt;1,1,0))</f>
        <v>1</v>
      </c>
      <c r="F15" s="23" t="s">
        <v>132</v>
      </c>
      <c r="G15" s="23" t="s">
        <v>196</v>
      </c>
      <c r="H15" s="23">
        <f>IF(IFERROR(FIND(MID(G15,1,1),VLOOKUP(F15,回答シート!$L:$M,2,FALSE)),0)&gt;=1,1,0)</f>
        <v>0</v>
      </c>
      <c r="I15" s="23" t="s">
        <v>133</v>
      </c>
      <c r="J15" s="23" t="s">
        <v>22</v>
      </c>
      <c r="K15" s="23">
        <f>IF(VLOOKUP(I15,回答シート!$L:$M,2,FALSE)="",0,COUNTIF(J15,"*"&amp;VLOOKUP(I15,回答シート!$L:$M,2,FALSE)&amp;"*"))</f>
        <v>1</v>
      </c>
      <c r="L15" s="23" t="s">
        <v>123</v>
      </c>
      <c r="M15" s="23" t="s">
        <v>22</v>
      </c>
      <c r="N15" s="23">
        <f>IF(VLOOKUP(L15,回答シート!$L:$M,2,FALSE)="",0,COUNTIF(M15,"*"&amp;VLOOKUP(L15,回答シート!$L:$M,2,FALSE)&amp;"*"))</f>
        <v>1</v>
      </c>
    </row>
    <row r="16" spans="2:17" ht="20" customHeight="1" thickBot="1">
      <c r="B16" s="10" t="s">
        <v>47</v>
      </c>
      <c r="C16" s="4" t="s">
        <v>58</v>
      </c>
      <c r="E16" s="23">
        <f>H16</f>
        <v>1</v>
      </c>
      <c r="F16" s="23" t="s">
        <v>149</v>
      </c>
      <c r="G16" s="23" t="s">
        <v>10</v>
      </c>
      <c r="H16" s="23">
        <f>IF(VLOOKUP(F16,回答シート!$L:$M,2,FALSE)="",0,COUNTIF(G16,"*"&amp;VLOOKUP(F16,回答シート!$L:$M,2,FALSE)&amp;"*"))</f>
        <v>1</v>
      </c>
      <c r="I16" s="24"/>
      <c r="J16" s="24"/>
      <c r="K16" s="24"/>
      <c r="L16" s="24"/>
    </row>
    <row r="17" spans="2:12" ht="20" customHeight="1" thickBot="1">
      <c r="B17" s="7" t="s">
        <v>24</v>
      </c>
      <c r="C17" s="8" t="str">
        <f>IF(SUM(E12:E16)=5,"前庭性発作症疑い例","基準満たさず")</f>
        <v>基準満たさず</v>
      </c>
      <c r="E17" s="23"/>
      <c r="F17" s="24"/>
      <c r="G17" s="24"/>
      <c r="H17" s="24"/>
      <c r="I17" s="24"/>
      <c r="J17" s="24"/>
      <c r="K17" s="24"/>
      <c r="L17" s="24"/>
    </row>
    <row r="19" spans="2:12" ht="20" customHeight="1">
      <c r="C19" s="3" t="s">
        <v>181</v>
      </c>
    </row>
    <row r="20" spans="2:12" ht="20" customHeight="1">
      <c r="C20" s="3" t="s">
        <v>182</v>
      </c>
    </row>
    <row r="21" spans="2:12" ht="20" customHeight="1">
      <c r="C21" s="3" t="s">
        <v>183</v>
      </c>
    </row>
    <row r="22" spans="2:12" ht="20" customHeight="1">
      <c r="C22" s="3" t="s">
        <v>184</v>
      </c>
    </row>
    <row r="23" spans="2:12" ht="20" customHeight="1">
      <c r="C23" s="3" t="s">
        <v>185</v>
      </c>
    </row>
    <row r="24" spans="2:12" ht="20" customHeight="1">
      <c r="C24" s="3" t="s">
        <v>186</v>
      </c>
    </row>
    <row r="25" spans="2:12" ht="20" customHeight="1">
      <c r="C25" s="3" t="s">
        <v>187</v>
      </c>
    </row>
    <row r="26" spans="2:12" ht="20" customHeight="1">
      <c r="C26" s="3" t="s">
        <v>188</v>
      </c>
    </row>
  </sheetData>
  <sheetProtection sheet="1" objects="1" scenarios="1"/>
  <phoneticPr fontId="1"/>
  <conditionalFormatting sqref="C3:C7">
    <cfRule type="expression" dxfId="12" priority="7">
      <formula>E3=1</formula>
    </cfRule>
  </conditionalFormatting>
  <conditionalFormatting sqref="C12:C16">
    <cfRule type="expression" dxfId="11" priority="1">
      <formula>E12=1</formula>
    </cfRule>
  </conditionalFormatting>
  <pageMargins left="0.7" right="0.7" top="0.75" bottom="0.75" header="0.3" footer="0.3"/>
  <pageSetup paperSize="9" orientation="portrait" horizontalDpi="0" verticalDpi="0"/>
  <ignoredErrors>
    <ignoredError sqref="E5 E15 H13 H5"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Q27"/>
  <sheetViews>
    <sheetView tabSelected="1" workbookViewId="0">
      <selection activeCell="L15" sqref="L15"/>
    </sheetView>
  </sheetViews>
  <sheetFormatPr defaultColWidth="10.69140625" defaultRowHeight="14"/>
  <cols>
    <col min="1" max="2" width="10.69140625" style="3"/>
    <col min="3" max="3" width="55.15234375" style="3" customWidth="1"/>
    <col min="4" max="4" width="10.69140625" style="3"/>
    <col min="5" max="17" width="5.69140625" style="24" customWidth="1"/>
    <col min="18" max="16384" width="10.69140625" style="3"/>
  </cols>
  <sheetData>
    <row r="2" spans="2:17">
      <c r="B2" s="2" t="s">
        <v>437</v>
      </c>
    </row>
    <row r="3" spans="2:17" ht="42">
      <c r="B3" s="10" t="s">
        <v>11</v>
      </c>
      <c r="C3" s="4" t="s">
        <v>89</v>
      </c>
      <c r="E3" s="23">
        <f>IF(H3+K3+N3+Q3=4,1,0)</f>
        <v>0</v>
      </c>
      <c r="F3" s="23" t="s">
        <v>115</v>
      </c>
      <c r="G3" s="23" t="s">
        <v>156</v>
      </c>
      <c r="H3" s="23">
        <f>IF(IFERROR(FIND(MID(G3,1,1),VLOOKUP(F3,回答シート!$L:$M,2,FALSE)),0)&gt;=1,1,IF(IFERROR(FIND(MID(G3,2,1),VLOOKUP(F3,回答シート!$L:$M,2,FALSE)),0)&gt;=1,1,IF(IFERROR(FIND(MID(G3,3,1),VLOOKUP(F3,回答シート!$L:$M,2,FALSE)),0)&gt;=1,1,IF(IFERROR(FIND(MID(G3,4,1),VLOOKUP(F3,回答シート!$L:$M,2,FALSE)),0)&gt;=1,1,0))))</f>
        <v>1</v>
      </c>
      <c r="I3" s="23" t="s">
        <v>126</v>
      </c>
      <c r="J3" s="23" t="s">
        <v>190</v>
      </c>
      <c r="K3" s="23">
        <f>IF(VLOOKUP(I3,回答シート!$L:$M,2,FALSE)="",0,COUNTIF(J3,"*"&amp;VLOOKUP(I3,回答シート!$L:$M,2,FALSE)&amp;"*"))</f>
        <v>1</v>
      </c>
      <c r="L3" s="23" t="s">
        <v>118</v>
      </c>
      <c r="M3" s="23" t="s">
        <v>141</v>
      </c>
      <c r="N3" s="23">
        <f>IF(VLOOKUP(L3,回答シート!$L:$M,2,FALSE)="",0,COUNTIF(M3,"*"&amp;VLOOKUP(L3,回答シート!$L:$M,2,FALSE)&amp;"*"))</f>
        <v>0</v>
      </c>
      <c r="O3" s="23" t="s">
        <v>143</v>
      </c>
      <c r="P3" s="23" t="s">
        <v>129</v>
      </c>
      <c r="Q3" s="23">
        <f>IF(IFERROR(FIND(MID(P3,1,1),VLOOKUP(O3,回答シート!$L:$M,2,FALSE)),0)&gt;=1,1,IF(IFERROR(FIND(MID(P3,2,1),VLOOKUP(O3,回答シート!$L:$M,2,FALSE)),0)&gt;=1,1,0))</f>
        <v>0</v>
      </c>
    </row>
    <row r="4" spans="2:17" ht="28">
      <c r="B4" s="10" t="s">
        <v>12</v>
      </c>
      <c r="C4" s="4" t="s">
        <v>90</v>
      </c>
      <c r="E4" s="23">
        <f>H4</f>
        <v>1</v>
      </c>
      <c r="F4" s="23" t="s">
        <v>157</v>
      </c>
      <c r="G4" s="24" t="s">
        <v>158</v>
      </c>
      <c r="H4" s="23">
        <f>IF(VLOOKUP(F4,回答シート!$L:$M,2,FALSE)="",0,COUNTIF(G4,"*"&amp;VLOOKUP(F4,回答シート!$L:$M,2,FALSE)&amp;"*"))</f>
        <v>1</v>
      </c>
      <c r="I4" s="23"/>
    </row>
    <row r="5" spans="2:17" ht="14.5" thickBot="1">
      <c r="B5" s="10" t="s">
        <v>13</v>
      </c>
      <c r="C5" s="4" t="s">
        <v>58</v>
      </c>
      <c r="E5" s="23">
        <f>H5</f>
        <v>1</v>
      </c>
      <c r="F5" s="23" t="s">
        <v>149</v>
      </c>
      <c r="G5" s="23" t="s">
        <v>10</v>
      </c>
      <c r="H5" s="23">
        <f>IF(VLOOKUP(F5,回答シート!$L:$M,2,FALSE)="",0,COUNTIF(G5,"*"&amp;VLOOKUP(F5,回答シート!$L:$M,2,FALSE)&amp;"*"))</f>
        <v>1</v>
      </c>
    </row>
    <row r="6" spans="2:17" ht="14.5" thickBot="1">
      <c r="B6" s="7" t="s">
        <v>24</v>
      </c>
      <c r="C6" s="8" t="str">
        <f>IF(SUM(E3:E5)=3,"HOD/V","基準満たさず")</f>
        <v>基準満たさず</v>
      </c>
    </row>
    <row r="7" spans="2:17">
      <c r="C7" s="9"/>
    </row>
    <row r="8" spans="2:17">
      <c r="B8" s="2" t="s">
        <v>438</v>
      </c>
    </row>
    <row r="9" spans="2:17" ht="42">
      <c r="B9" s="10" t="s">
        <v>11</v>
      </c>
      <c r="C9" s="4" t="s">
        <v>89</v>
      </c>
      <c r="E9" s="23">
        <f>IF(H9+K9+N9+Q9=4,1,0)</f>
        <v>0</v>
      </c>
      <c r="F9" s="23" t="s">
        <v>115</v>
      </c>
      <c r="G9" s="23" t="s">
        <v>156</v>
      </c>
      <c r="H9" s="23">
        <f>IF(IFERROR(FIND(MID(G9,1,1),VLOOKUP(F9,回答シート!$L:$M,2,FALSE)),0)&gt;=1,1,IF(IFERROR(FIND(MID(G9,2,1),VLOOKUP(F9,回答シート!$L:$M,2,FALSE)),0)&gt;=1,1,IF(IFERROR(FIND(MID(G9,3,1),VLOOKUP(F9,回答シート!$L:$M,2,FALSE)),0)&gt;=1,1,IF(IFERROR(FIND(MID(G9,4,1),VLOOKUP(F9,回答シート!$L:$M,2,FALSE)),0)&gt;=1,1,0))))</f>
        <v>1</v>
      </c>
      <c r="I9" s="23" t="s">
        <v>126</v>
      </c>
      <c r="J9" s="23" t="s">
        <v>190</v>
      </c>
      <c r="K9" s="23">
        <f>IF(VLOOKUP(I9,回答シート!$L:$M,2,FALSE)="",0,COUNTIF(J9,"*"&amp;VLOOKUP(I9,回答シート!$L:$M,2,FALSE)&amp;"*"))</f>
        <v>1</v>
      </c>
      <c r="L9" s="23" t="s">
        <v>118</v>
      </c>
      <c r="M9" s="23" t="s">
        <v>141</v>
      </c>
      <c r="N9" s="23">
        <f>IF(VLOOKUP(L9,回答シート!$L:$M,2,FALSE)="",0,COUNTIF(M9,"*"&amp;VLOOKUP(L9,回答シート!$L:$M,2,FALSE)&amp;"*"))</f>
        <v>0</v>
      </c>
      <c r="O9" s="23" t="s">
        <v>143</v>
      </c>
      <c r="P9" s="23" t="s">
        <v>129</v>
      </c>
      <c r="Q9" s="23">
        <f>IF(IFERROR(FIND(MID(P9,1,1),VLOOKUP(O9,回答シート!$L:$M,2,FALSE)),0)&gt;=1,1,IF(IFERROR(FIND(MID(P9,2,1),VLOOKUP(O9,回答シート!$L:$M,2,FALSE)),0)&gt;=1,1,0))</f>
        <v>0</v>
      </c>
    </row>
    <row r="10" spans="2:17" ht="84">
      <c r="B10" s="10" t="s">
        <v>12</v>
      </c>
      <c r="C10" s="4" t="s">
        <v>91</v>
      </c>
      <c r="E10" s="23">
        <f>H10</f>
        <v>0</v>
      </c>
      <c r="F10" s="24" t="s">
        <v>132</v>
      </c>
      <c r="G10" s="24" t="s">
        <v>159</v>
      </c>
      <c r="H10" s="23">
        <f>IF(IFERROR(FIND(MID(G10,1,1),VLOOKUP(F10,回答シート!$L:$M,2,FALSE)),0)&gt;=1,1,IF(IFERROR(FIND(MID(G10,2,1),VLOOKUP(F10,回答シート!$L:$M,2,FALSE)),0)&gt;=1,1,IF(IFERROR(FIND(MID(G10,3,1),VLOOKUP(F10,回答シート!$L:$M,2,FALSE)),0)&gt;=1,1,IF(IFERROR(FIND(MID(G10,4,1),VLOOKUP(F10,回答シート!$L:$M,2,FALSE)),0)&gt;=1,1,0))))</f>
        <v>0</v>
      </c>
    </row>
    <row r="11" spans="2:17" ht="14.5" thickBot="1">
      <c r="B11" s="10" t="s">
        <v>13</v>
      </c>
      <c r="C11" s="4" t="s">
        <v>58</v>
      </c>
      <c r="E11" s="23">
        <f>H11</f>
        <v>1</v>
      </c>
      <c r="F11" s="23" t="s">
        <v>149</v>
      </c>
      <c r="G11" s="23" t="s">
        <v>10</v>
      </c>
      <c r="H11" s="23">
        <f>IF(VLOOKUP(F11,回答シート!$L:$M,2,FALSE)="",0,COUNTIF(G11,"*"&amp;VLOOKUP(F11,回答シート!$L:$M,2,FALSE)&amp;"*"))</f>
        <v>1</v>
      </c>
    </row>
    <row r="12" spans="2:17" ht="14.5" thickBot="1">
      <c r="B12" s="7" t="s">
        <v>24</v>
      </c>
      <c r="C12" s="8" t="str">
        <f>IF(SUM(E9:E11)=3,"HOD/V疑い例","基準満たさず")</f>
        <v>基準満たさず</v>
      </c>
    </row>
    <row r="13" spans="2:17">
      <c r="B13" s="19"/>
      <c r="C13" s="2"/>
    </row>
    <row r="14" spans="2:17">
      <c r="C14" s="20" t="s">
        <v>107</v>
      </c>
    </row>
    <row r="15" spans="2:17" ht="42">
      <c r="C15" s="9" t="s">
        <v>108</v>
      </c>
    </row>
    <row r="16" spans="2:17" ht="59">
      <c r="C16" s="9" t="s">
        <v>109</v>
      </c>
    </row>
    <row r="17" spans="3:3">
      <c r="C17" s="9" t="s">
        <v>110</v>
      </c>
    </row>
    <row r="19" spans="3:3" ht="98">
      <c r="C19" s="20" t="s">
        <v>111</v>
      </c>
    </row>
    <row r="20" spans="3:3">
      <c r="C20" s="9"/>
    </row>
    <row r="21" spans="3:3">
      <c r="C21" s="9"/>
    </row>
    <row r="22" spans="3:3">
      <c r="C22" s="9"/>
    </row>
    <row r="23" spans="3:3">
      <c r="C23" s="9"/>
    </row>
    <row r="24" spans="3:3">
      <c r="C24" s="9"/>
    </row>
    <row r="25" spans="3:3">
      <c r="C25" s="9"/>
    </row>
    <row r="26" spans="3:3">
      <c r="C26" s="9"/>
    </row>
    <row r="27" spans="3:3">
      <c r="C27" s="9"/>
    </row>
  </sheetData>
  <sheetProtection sheet="1" objects="1" scenarios="1"/>
  <phoneticPr fontId="1"/>
  <conditionalFormatting sqref="C3:C5">
    <cfRule type="expression" dxfId="10" priority="2">
      <formula>E3=1</formula>
    </cfRule>
  </conditionalFormatting>
  <conditionalFormatting sqref="C9:C11">
    <cfRule type="expression" dxfId="9" priority="1">
      <formula>E9=1</formula>
    </cfRule>
  </conditionalFormatting>
  <pageMargins left="0.7" right="0.7" top="0.75" bottom="0.75" header="0.3" footer="0.3"/>
  <pageSetup paperSize="9"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N11"/>
  <sheetViews>
    <sheetView workbookViewId="0">
      <selection activeCell="C2" sqref="C2"/>
    </sheetView>
  </sheetViews>
  <sheetFormatPr defaultColWidth="10.69140625" defaultRowHeight="14"/>
  <cols>
    <col min="1" max="2" width="10.69140625" style="3"/>
    <col min="3" max="3" width="64.69140625" style="9" customWidth="1"/>
    <col min="4" max="4" width="10.69140625" style="3"/>
    <col min="5" max="5" width="8.3828125" style="24" customWidth="1"/>
    <col min="6" max="14" width="4.69140625" style="24" customWidth="1"/>
    <col min="15" max="17" width="4.69140625" style="3" customWidth="1"/>
    <col min="18" max="16384" width="10.69140625" style="3"/>
  </cols>
  <sheetData>
    <row r="2" spans="2:14">
      <c r="B2" s="2" t="s">
        <v>231</v>
      </c>
    </row>
    <row r="3" spans="2:14" ht="28">
      <c r="B3" s="44" t="s">
        <v>9</v>
      </c>
      <c r="C3" s="4" t="s">
        <v>76</v>
      </c>
      <c r="E3" s="23">
        <f>IF(H3+K3+N3=3,1,0)</f>
        <v>0</v>
      </c>
      <c r="F3" s="23" t="s">
        <v>115</v>
      </c>
      <c r="G3" s="23" t="s">
        <v>10</v>
      </c>
      <c r="H3" s="23">
        <f>IF(IFERROR(FIND(MID(G3,1,1),VLOOKUP(F3,回答シート!$L:$M,2,FALSE)),0)&gt;=1,1,0)</f>
        <v>1</v>
      </c>
      <c r="I3" s="23" t="s">
        <v>126</v>
      </c>
      <c r="J3" s="23" t="s">
        <v>190</v>
      </c>
      <c r="K3" s="23">
        <f>IF(VLOOKUP(I3,回答シート!$L:$M,2,FALSE)="",0,COUNTIF(J3,"*"&amp;VLOOKUP(I3,回答シート!$L:$M,2,FALSE)&amp;"*"))</f>
        <v>1</v>
      </c>
      <c r="L3" s="23" t="s">
        <v>118</v>
      </c>
      <c r="M3" s="23" t="s">
        <v>10</v>
      </c>
      <c r="N3" s="23">
        <f>IF(VLOOKUP(L3,回答シート!$L:$M,2,FALSE)="",0,COUNTIF(M3,"*"&amp;VLOOKUP(L3,回答シート!$L:$M,2,FALSE)&amp;"*"))</f>
        <v>0</v>
      </c>
    </row>
    <row r="4" spans="2:14">
      <c r="B4" s="45"/>
      <c r="C4" s="4" t="s">
        <v>77</v>
      </c>
      <c r="E4" s="23">
        <f>IF(H4+K4=2,1,0)</f>
        <v>0</v>
      </c>
      <c r="F4" s="23" t="s">
        <v>115</v>
      </c>
      <c r="G4" s="23" t="s">
        <v>23</v>
      </c>
      <c r="H4" s="23">
        <f>IF(IFERROR(FIND(MID(G4,1,1),VLOOKUP(F4,回答シート!$L:$M,2,FALSE)),0)&gt;=1,1,0)</f>
        <v>0</v>
      </c>
      <c r="I4" s="23" t="s">
        <v>143</v>
      </c>
      <c r="J4" s="23" t="s">
        <v>192</v>
      </c>
      <c r="K4" s="23">
        <f>IF(IFERROR(FIND(MID(J4,1,1),VLOOKUP(I4,回答シート!$L:$M,2,FALSE)),0)&gt;=1,1,IF(IFERROR(FIND(MID(J4,2,1),VLOOKUP(I4,回答シート!$L:$M,2,FALSE)),0)&gt;=1,1,IF(IFERROR(FIND(MID(J4,3,1),VLOOKUP(I4,回答シート!$L:$M,2,FALSE)),0)&gt;=1,1,IF(IFERROR(FIND(MID(J4,4,1),VLOOKUP(I4,回答シート!$L:$M,2,FALSE)),0)&gt;=1,1,0))))</f>
        <v>1</v>
      </c>
    </row>
    <row r="5" spans="2:14">
      <c r="B5" s="45"/>
      <c r="C5" s="4" t="s">
        <v>78</v>
      </c>
      <c r="E5" s="23">
        <f t="shared" ref="E5:E10" si="0">H5</f>
        <v>0</v>
      </c>
      <c r="F5" s="23" t="s">
        <v>123</v>
      </c>
      <c r="G5" s="23" t="s">
        <v>190</v>
      </c>
      <c r="H5" s="23">
        <f>IF(VLOOKUP(F5,回答シート!$L:$M,2,FALSE)="",0,COUNTIF(G5,"*"&amp;VLOOKUP(F5,回答シート!$L:$M,2,FALSE)&amp;"*"))</f>
        <v>0</v>
      </c>
    </row>
    <row r="6" spans="2:14">
      <c r="B6" s="46"/>
      <c r="C6" s="4" t="s">
        <v>79</v>
      </c>
      <c r="E6" s="23">
        <f t="shared" si="0"/>
        <v>1</v>
      </c>
      <c r="F6" s="23" t="s">
        <v>148</v>
      </c>
      <c r="G6" s="23" t="s">
        <v>10</v>
      </c>
      <c r="H6" s="23">
        <f>IF(VLOOKUP(F6,回答シート!$L:$M,2,FALSE)="",0,COUNTIF(G6,"*"&amp;VLOOKUP(F6,回答シート!$L:$M,2,FALSE)&amp;"*"))</f>
        <v>1</v>
      </c>
    </row>
    <row r="7" spans="2:14" ht="28">
      <c r="B7" s="43" t="s">
        <v>50</v>
      </c>
      <c r="C7" s="4" t="s">
        <v>80</v>
      </c>
      <c r="E7" s="23">
        <f t="shared" si="0"/>
        <v>1</v>
      </c>
      <c r="F7" s="23" t="s">
        <v>150</v>
      </c>
      <c r="G7" s="23" t="s">
        <v>137</v>
      </c>
      <c r="H7" s="23">
        <f>IF(VLOOKUP(F7,回答シート!$L:$M,2,FALSE)="",0,COUNTIF(G7,"*"&amp;VLOOKUP(F7,回答シート!$L:$M,2,FALSE)&amp;"*"))</f>
        <v>1</v>
      </c>
    </row>
    <row r="8" spans="2:14" ht="28">
      <c r="B8" s="43"/>
      <c r="C8" s="4" t="s">
        <v>81</v>
      </c>
      <c r="E8" s="23">
        <f t="shared" si="0"/>
        <v>0</v>
      </c>
      <c r="F8" s="23" t="s">
        <v>125</v>
      </c>
      <c r="G8" s="23" t="s">
        <v>22</v>
      </c>
      <c r="H8" s="23">
        <f>IF(VLOOKUP(F8,回答シート!$L:$M,2,FALSE)="",0,COUNTIF(G8,"*"&amp;VLOOKUP(F8,回答シート!$L:$M,2,FALSE)&amp;"*"))</f>
        <v>0</v>
      </c>
    </row>
    <row r="9" spans="2:14">
      <c r="B9" s="43"/>
      <c r="C9" s="4" t="s">
        <v>82</v>
      </c>
      <c r="E9" s="23">
        <f t="shared" si="0"/>
        <v>0</v>
      </c>
      <c r="F9" s="23" t="s">
        <v>157</v>
      </c>
      <c r="G9" s="23" t="s">
        <v>10</v>
      </c>
      <c r="H9" s="23">
        <f>IF(VLOOKUP(F9,回答シート!$L:$M,2,FALSE)="",0,COUNTIF(G9,"*"&amp;VLOOKUP(F9,回答シート!$L:$M,2,FALSE)&amp;"*"))</f>
        <v>0</v>
      </c>
    </row>
    <row r="10" spans="2:14" ht="28.5" thickBot="1">
      <c r="B10" s="44"/>
      <c r="C10" s="4" t="s">
        <v>48</v>
      </c>
      <c r="E10" s="23">
        <f t="shared" si="0"/>
        <v>1</v>
      </c>
      <c r="F10" s="23" t="s">
        <v>149</v>
      </c>
      <c r="G10" s="23" t="s">
        <v>10</v>
      </c>
      <c r="H10" s="23">
        <f>IF(VLOOKUP(F10,回答シート!$L:$M,2,FALSE)="",0,COUNTIF(G10,"*"&amp;VLOOKUP(F10,回答シート!$L:$M,2,FALSE)&amp;"*"))</f>
        <v>1</v>
      </c>
    </row>
    <row r="11" spans="2:14" ht="14.5" thickBot="1">
      <c r="B11" s="6" t="s">
        <v>24</v>
      </c>
      <c r="C11" s="16" t="str">
        <f>IF(SUM(E3:E6)&lt;&gt;4, "基準満たさず",IF(SUM(E7:E10)=4,"前庭神経炎確実例","前庭神経炎疑い例"))</f>
        <v>基準満たさず</v>
      </c>
    </row>
  </sheetData>
  <sheetProtection sheet="1" objects="1" scenarios="1"/>
  <mergeCells count="2">
    <mergeCell ref="B3:B6"/>
    <mergeCell ref="B7:B10"/>
  </mergeCells>
  <phoneticPr fontId="1"/>
  <conditionalFormatting sqref="C3:C10">
    <cfRule type="expression" dxfId="8" priority="1">
      <formula>E3=1</formula>
    </cfRule>
  </conditionalFormatting>
  <pageMargins left="0.7" right="0.7" top="0.75" bottom="0.75" header="0.3" footer="0.3"/>
  <pageSetup paperSize="9"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Q37"/>
  <sheetViews>
    <sheetView topLeftCell="A18" zoomScaleNormal="100" workbookViewId="0">
      <selection activeCell="C2" sqref="C2"/>
    </sheetView>
  </sheetViews>
  <sheetFormatPr defaultColWidth="10.69140625" defaultRowHeight="14"/>
  <cols>
    <col min="1" max="1" width="10.69140625" style="3"/>
    <col min="2" max="2" width="11.3828125" style="3" customWidth="1"/>
    <col min="3" max="3" width="70.3046875" style="9" customWidth="1"/>
    <col min="4" max="4" width="10.69140625" style="3"/>
    <col min="5" max="5" width="10.69140625" style="23"/>
    <col min="6" max="17" width="6.69140625" style="24" customWidth="1"/>
    <col min="18" max="16384" width="10.69140625" style="3"/>
  </cols>
  <sheetData>
    <row r="2" spans="2:17">
      <c r="B2" s="2" t="s">
        <v>232</v>
      </c>
    </row>
    <row r="3" spans="2:17">
      <c r="B3" s="43" t="s">
        <v>9</v>
      </c>
      <c r="C3" s="4" t="s">
        <v>92</v>
      </c>
      <c r="E3" s="23">
        <f>IF(H3+K3+N3=3,1,0)</f>
        <v>0</v>
      </c>
      <c r="F3" s="23" t="s">
        <v>115</v>
      </c>
      <c r="G3" s="23" t="s">
        <v>131</v>
      </c>
      <c r="H3" s="23">
        <f>IF(IFERROR(FIND(MID(G3,1,1),VLOOKUP(F3,回答シート!$L:$M,2,FALSE)),0)&gt;=1,1,IF(IFERROR(FIND(MID(G3,2,1),VLOOKUP(F3,回答シート!$L:$M,2,FALSE)),0)&gt;=1,1,IF(IFERROR(FIND(MID(G3,3,1),VLOOKUP(F3,回答シート!$L:$M,2,FALSE)),0)&gt;=1,1,0)))</f>
        <v>1</v>
      </c>
      <c r="I3" s="23" t="s">
        <v>126</v>
      </c>
      <c r="J3" s="23" t="s">
        <v>10</v>
      </c>
      <c r="K3" s="23">
        <f>IF(VLOOKUP(I3,回答シート!$L:$M,2,FALSE)="",0,COUNTIF(J3,"*"&amp;VLOOKUP(I3,回答シート!$L:$M,2,FALSE)&amp;"*"))</f>
        <v>1</v>
      </c>
      <c r="L3" s="23" t="s">
        <v>143</v>
      </c>
      <c r="M3" s="23" t="s">
        <v>22</v>
      </c>
      <c r="N3" s="23">
        <f>IF(IFERROR(FIND(MID(M3,1,1),VLOOKUP(L3,回答シート!$L:$M,2,FALSE)),0)&gt;=1,1,0)</f>
        <v>0</v>
      </c>
    </row>
    <row r="4" spans="2:17" ht="28">
      <c r="B4" s="43"/>
      <c r="C4" s="4" t="s">
        <v>93</v>
      </c>
      <c r="E4" s="23">
        <f t="shared" ref="E4:E9" si="0">H4</f>
        <v>0</v>
      </c>
      <c r="F4" s="23" t="s">
        <v>119</v>
      </c>
      <c r="G4" s="23" t="s">
        <v>10</v>
      </c>
      <c r="H4" s="23">
        <f>IF(VLOOKUP(F4,回答シート!$L:$M,2,FALSE)="",0,COUNTIF(G4,"*"&amp;VLOOKUP(F4,回答シート!$L:$M,2,FALSE)&amp;"*"))</f>
        <v>0</v>
      </c>
    </row>
    <row r="5" spans="2:17">
      <c r="B5" s="43"/>
      <c r="C5" s="4" t="s">
        <v>94</v>
      </c>
      <c r="E5" s="23">
        <f t="shared" si="0"/>
        <v>0</v>
      </c>
      <c r="F5" s="23" t="s">
        <v>160</v>
      </c>
      <c r="G5" s="23" t="s">
        <v>22</v>
      </c>
      <c r="H5" s="23">
        <f>IF(VLOOKUP(F5,回答シート!$L:$M,2,FALSE)="",0,COUNTIF(G5,"*"&amp;VLOOKUP(F5,回答シート!$L:$M,2,FALSE)&amp;"*"))</f>
        <v>0</v>
      </c>
    </row>
    <row r="6" spans="2:17">
      <c r="B6" s="43"/>
      <c r="C6" s="4" t="s">
        <v>78</v>
      </c>
      <c r="E6" s="23">
        <f t="shared" si="0"/>
        <v>0</v>
      </c>
      <c r="F6" s="23" t="s">
        <v>123</v>
      </c>
      <c r="G6" s="23" t="s">
        <v>190</v>
      </c>
      <c r="H6" s="23">
        <f>IF(VLOOKUP(F6,回答シート!$L:$M,2,FALSE)="",0,COUNTIF(G6,"*"&amp;VLOOKUP(F6,回答シート!$L:$M,2,FALSE)&amp;"*"))</f>
        <v>0</v>
      </c>
    </row>
    <row r="7" spans="2:17">
      <c r="B7" s="43"/>
      <c r="C7" s="4" t="s">
        <v>79</v>
      </c>
      <c r="E7" s="23">
        <f t="shared" si="0"/>
        <v>1</v>
      </c>
      <c r="F7" s="23" t="s">
        <v>148</v>
      </c>
      <c r="G7" s="23" t="s">
        <v>10</v>
      </c>
      <c r="H7" s="23">
        <f>IF(VLOOKUP(F7,回答シート!$L:$M,2,FALSE)="",0,COUNTIF(G7,"*"&amp;VLOOKUP(F7,回答シート!$L:$M,2,FALSE)&amp;"*"))</f>
        <v>1</v>
      </c>
    </row>
    <row r="8" spans="2:17" ht="42">
      <c r="B8" s="43" t="s">
        <v>5</v>
      </c>
      <c r="C8" s="4" t="s">
        <v>95</v>
      </c>
      <c r="E8" s="23">
        <f t="shared" si="0"/>
        <v>0</v>
      </c>
      <c r="F8" s="23" t="s">
        <v>125</v>
      </c>
      <c r="G8" s="23" t="s">
        <v>103</v>
      </c>
      <c r="H8" s="23">
        <f>IF(VLOOKUP(F8,回答シート!$L:$M,2,FALSE)="",0,COUNTIF(G8,"*"&amp;VLOOKUP(F8,回答シート!$L:$M,2,FALSE)&amp;"*"))</f>
        <v>0</v>
      </c>
    </row>
    <row r="9" spans="2:17" ht="42">
      <c r="B9" s="43"/>
      <c r="C9" s="4" t="s">
        <v>96</v>
      </c>
      <c r="E9" s="23">
        <f t="shared" si="0"/>
        <v>0</v>
      </c>
      <c r="F9" s="23" t="s">
        <v>125</v>
      </c>
      <c r="G9" s="23" t="s">
        <v>103</v>
      </c>
      <c r="H9" s="23">
        <f>IF(VLOOKUP(F9,回答シート!$L:$M,2,FALSE)="",0,COUNTIF(G9,"*"&amp;VLOOKUP(F9,回答シート!$L:$M,2,FALSE)&amp;"*"))</f>
        <v>0</v>
      </c>
    </row>
    <row r="10" spans="2:17" ht="28">
      <c r="B10" s="43"/>
      <c r="C10" s="4" t="s">
        <v>97</v>
      </c>
      <c r="E10" s="23">
        <f>IF(H10+K10+N10+Q10=4,1,0)</f>
        <v>0</v>
      </c>
      <c r="F10" s="23" t="s">
        <v>161</v>
      </c>
      <c r="G10" s="23" t="s">
        <v>22</v>
      </c>
      <c r="H10" s="23">
        <f>IF(VLOOKUP(F10,回答シート!$L:$M,2,FALSE)="",0,COUNTIF(G10,"*"&amp;VLOOKUP(F10,回答シート!$L:$M,2,FALSE)&amp;"*"))</f>
        <v>0</v>
      </c>
      <c r="I10" s="23" t="s">
        <v>122</v>
      </c>
      <c r="J10" s="23" t="s">
        <v>22</v>
      </c>
      <c r="K10" s="23">
        <f>IF(VLOOKUP(I10,回答シート!$L:$M,2,FALSE)="",0,COUNTIF(J10,"*"&amp;VLOOKUP(I10,回答シート!$L:$M,2,FALSE)&amp;"*"))</f>
        <v>0</v>
      </c>
      <c r="L10" s="23" t="s">
        <v>124</v>
      </c>
      <c r="M10" s="23" t="s">
        <v>10</v>
      </c>
      <c r="N10" s="23">
        <f>IF(VLOOKUP(L10,回答シート!$L:$M,2,FALSE)="",0,COUNTIF(M10,"*"&amp;VLOOKUP(L10,回答シート!$L:$M,2,FALSE)&amp;"*"))</f>
        <v>0</v>
      </c>
      <c r="O10" s="23" t="s">
        <v>162</v>
      </c>
      <c r="P10" s="23" t="s">
        <v>22</v>
      </c>
      <c r="Q10" s="23">
        <f>IF(VLOOKUP(O10,回答シート!$L:$M,2,FALSE)="",0,COUNTIF(P10,"*"&amp;VLOOKUP(O10,回答シート!$L:$M,2,FALSE)&amp;"*"))</f>
        <v>0</v>
      </c>
    </row>
    <row r="11" spans="2:17" ht="28.5" thickBot="1">
      <c r="B11" s="43"/>
      <c r="C11" s="4" t="s">
        <v>98</v>
      </c>
      <c r="E11" s="23">
        <f>H11</f>
        <v>1</v>
      </c>
      <c r="F11" s="23" t="s">
        <v>149</v>
      </c>
      <c r="G11" s="23" t="s">
        <v>10</v>
      </c>
      <c r="H11" s="23">
        <f>IF(VLOOKUP(F11,回答シート!$L:$M,2,FALSE)="",0,COUNTIF(G11,"*"&amp;VLOOKUP(F11,回答シート!$L:$M,2,FALSE)&amp;"*"))</f>
        <v>1</v>
      </c>
    </row>
    <row r="12" spans="2:17" ht="14.5" thickBot="1">
      <c r="B12" s="7" t="s">
        <v>24</v>
      </c>
      <c r="C12" s="15" t="str">
        <f>IF(SUM(E3:E11)=9,"確実例",IF(SUM(E3:E7,E11)=6,"非定型例","基準満たさず"))</f>
        <v>基準満たさず</v>
      </c>
    </row>
    <row r="13" spans="2:17">
      <c r="C13" s="1"/>
    </row>
    <row r="14" spans="2:17">
      <c r="B14" s="2" t="s">
        <v>233</v>
      </c>
    </row>
    <row r="15" spans="2:17">
      <c r="B15" s="43" t="s">
        <v>9</v>
      </c>
      <c r="C15" s="4" t="s">
        <v>92</v>
      </c>
      <c r="E15" s="23">
        <f>IF(H15+K15+N15=3,1,0)</f>
        <v>0</v>
      </c>
      <c r="F15" s="23" t="s">
        <v>115</v>
      </c>
      <c r="G15" s="23" t="s">
        <v>131</v>
      </c>
      <c r="H15" s="23">
        <f>IF(IFERROR(FIND(MID(G15,1,1),VLOOKUP(F15,回答シート!$L:$M,2,FALSE)),0)&gt;=1,1,IF(IFERROR(FIND(MID(G15,2,1),VLOOKUP(F15,回答シート!$L:$M,2,FALSE)),0)&gt;=1,1,IF(IFERROR(FIND(MID(G15,3,1),VLOOKUP(F15,回答シート!$L:$M,2,FALSE)),0)&gt;=1,1,0)))</f>
        <v>1</v>
      </c>
      <c r="I15" s="23" t="s">
        <v>126</v>
      </c>
      <c r="J15" s="23" t="s">
        <v>10</v>
      </c>
      <c r="K15" s="23">
        <f>IF(VLOOKUP(I15,回答シート!$L:$M,2,FALSE)="",0,COUNTIF(J15,"*"&amp;VLOOKUP(I15,回答シート!$L:$M,2,FALSE)&amp;"*"))</f>
        <v>1</v>
      </c>
      <c r="L15" s="23" t="s">
        <v>143</v>
      </c>
      <c r="M15" s="23" t="s">
        <v>22</v>
      </c>
      <c r="N15" s="23">
        <f>IF(IFERROR(FIND(MID(M15,1,1),VLOOKUP(L15,回答シート!$L:$M,2,FALSE)),0)&gt;=1,1,0)</f>
        <v>0</v>
      </c>
    </row>
    <row r="16" spans="2:17" ht="28">
      <c r="B16" s="43"/>
      <c r="C16" s="4" t="s">
        <v>93</v>
      </c>
      <c r="E16" s="23">
        <f>H16</f>
        <v>0</v>
      </c>
      <c r="F16" s="23" t="s">
        <v>119</v>
      </c>
      <c r="G16" s="23" t="s">
        <v>10</v>
      </c>
      <c r="H16" s="23">
        <f>IF(VLOOKUP(F16,回答シート!$L:$M,2,FALSE)="",0,COUNTIF(G16,"*"&amp;VLOOKUP(F16,回答シート!$L:$M,2,FALSE)&amp;"*"))</f>
        <v>0</v>
      </c>
    </row>
    <row r="17" spans="2:17">
      <c r="B17" s="43"/>
      <c r="C17" s="4" t="s">
        <v>94</v>
      </c>
      <c r="E17" s="23">
        <f>H17</f>
        <v>0</v>
      </c>
      <c r="F17" s="23" t="s">
        <v>160</v>
      </c>
      <c r="G17" s="23" t="s">
        <v>22</v>
      </c>
      <c r="H17" s="23">
        <f>IF(VLOOKUP(F17,回答シート!$L:$M,2,FALSE)="",0,COUNTIF(G17,"*"&amp;VLOOKUP(F17,回答シート!$L:$M,2,FALSE)&amp;"*"))</f>
        <v>0</v>
      </c>
    </row>
    <row r="18" spans="2:17">
      <c r="B18" s="43"/>
      <c r="C18" s="4" t="s">
        <v>78</v>
      </c>
      <c r="E18" s="23">
        <f>H18</f>
        <v>0</v>
      </c>
      <c r="F18" s="23" t="s">
        <v>123</v>
      </c>
      <c r="G18" s="23" t="s">
        <v>190</v>
      </c>
      <c r="H18" s="23">
        <f>IF(VLOOKUP(F18,回答シート!$L:$M,2,FALSE)="",0,COUNTIF(G18,"*"&amp;VLOOKUP(F18,回答シート!$L:$M,2,FALSE)&amp;"*"))</f>
        <v>0</v>
      </c>
    </row>
    <row r="19" spans="2:17">
      <c r="B19" s="43"/>
      <c r="C19" s="4" t="s">
        <v>79</v>
      </c>
      <c r="E19" s="23">
        <f>H19</f>
        <v>1</v>
      </c>
      <c r="F19" s="23" t="s">
        <v>148</v>
      </c>
      <c r="G19" s="23" t="s">
        <v>10</v>
      </c>
      <c r="H19" s="23">
        <f>IF(VLOOKUP(F19,回答シート!$L:$M,2,FALSE)="",0,COUNTIF(G19,"*"&amp;VLOOKUP(F19,回答シート!$L:$M,2,FALSE)&amp;"*"))</f>
        <v>1</v>
      </c>
    </row>
    <row r="20" spans="2:17" ht="42">
      <c r="B20" s="44" t="s">
        <v>5</v>
      </c>
      <c r="C20" s="4" t="s">
        <v>99</v>
      </c>
      <c r="E20" s="23">
        <f>H20</f>
        <v>0</v>
      </c>
      <c r="F20" s="23" t="s">
        <v>125</v>
      </c>
      <c r="G20" s="23" t="s">
        <v>70</v>
      </c>
      <c r="H20" s="23">
        <f>IF(VLOOKUP(F20,回答シート!$L:$M,2,FALSE)="",0,COUNTIF(G20,"*"&amp;VLOOKUP(F20,回答シート!$L:$M,2,FALSE)&amp;"*"))</f>
        <v>0</v>
      </c>
    </row>
    <row r="21" spans="2:17" ht="28">
      <c r="B21" s="45"/>
      <c r="C21" s="4" t="s">
        <v>97</v>
      </c>
      <c r="E21" s="23">
        <f>IF(H21+K21+N21+Q21=4,1,0)</f>
        <v>0</v>
      </c>
      <c r="F21" s="23" t="s">
        <v>161</v>
      </c>
      <c r="G21" s="23" t="s">
        <v>22</v>
      </c>
      <c r="H21" s="23">
        <f>IF(VLOOKUP(F21,回答シート!$L:$M,2,FALSE)="",0,COUNTIF(G21,"*"&amp;VLOOKUP(F21,回答シート!$L:$M,2,FALSE)&amp;"*"))</f>
        <v>0</v>
      </c>
      <c r="I21" s="23" t="s">
        <v>122</v>
      </c>
      <c r="J21" s="23" t="s">
        <v>22</v>
      </c>
      <c r="K21" s="23">
        <f>IF(VLOOKUP(I21,回答シート!$L:$M,2,FALSE)="",0,COUNTIF(J21,"*"&amp;VLOOKUP(I21,回答シート!$L:$M,2,FALSE)&amp;"*"))</f>
        <v>0</v>
      </c>
      <c r="L21" s="23" t="s">
        <v>124</v>
      </c>
      <c r="M21" s="23" t="s">
        <v>10</v>
      </c>
      <c r="N21" s="23">
        <f>IF(VLOOKUP(L21,回答シート!$L:$M,2,FALSE)="",0,COUNTIF(M21,"*"&amp;VLOOKUP(L21,回答シート!$L:$M,2,FALSE)&amp;"*"))</f>
        <v>0</v>
      </c>
      <c r="O21" s="23" t="s">
        <v>162</v>
      </c>
      <c r="P21" s="23" t="s">
        <v>22</v>
      </c>
      <c r="Q21" s="23">
        <f>IF(VLOOKUP(O21,回答シート!$L:$M,2,FALSE)="",0,COUNTIF(P21,"*"&amp;VLOOKUP(O21,回答シート!$L:$M,2,FALSE)&amp;"*"))</f>
        <v>0</v>
      </c>
    </row>
    <row r="22" spans="2:17" ht="28.5" thickBot="1">
      <c r="B22" s="46"/>
      <c r="C22" s="4" t="s">
        <v>98</v>
      </c>
      <c r="E22" s="23">
        <f>H22</f>
        <v>1</v>
      </c>
      <c r="F22" s="23" t="s">
        <v>149</v>
      </c>
      <c r="G22" s="23" t="s">
        <v>10</v>
      </c>
      <c r="H22" s="23">
        <f>IF(VLOOKUP(F22,回答シート!$L:$M,2,FALSE)="",0,COUNTIF(G22,"*"&amp;VLOOKUP(F22,回答シート!$L:$M,2,FALSE)&amp;"*"))</f>
        <v>1</v>
      </c>
    </row>
    <row r="23" spans="2:17" ht="14.5" thickBot="1">
      <c r="B23" s="7" t="s">
        <v>24</v>
      </c>
      <c r="C23" s="15" t="str">
        <f>IF(SUM(E15:E22)=8,"確実例",IF(SUM(E17:E19,E22)=6,"非定型例","基準満たさず"))</f>
        <v>基準満たさず</v>
      </c>
    </row>
    <row r="25" spans="2:17">
      <c r="B25" s="2" t="s">
        <v>234</v>
      </c>
    </row>
    <row r="26" spans="2:17">
      <c r="B26" s="43" t="s">
        <v>9</v>
      </c>
      <c r="C26" s="4" t="s">
        <v>92</v>
      </c>
      <c r="E26" s="23">
        <f>IF(H26+K26+N26=3,1,0)</f>
        <v>0</v>
      </c>
      <c r="F26" s="23" t="s">
        <v>115</v>
      </c>
      <c r="G26" s="23" t="s">
        <v>131</v>
      </c>
      <c r="H26" s="23">
        <f>IF(IFERROR(FIND(MID(G26,1,1),VLOOKUP(F26,回答シート!$L:$M,2,FALSE)),0)&gt;=1,1,IF(IFERROR(FIND(MID(G26,2,1),VLOOKUP(F26,回答シート!$L:$M,2,FALSE)),0)&gt;=1,1,IF(IFERROR(FIND(MID(G26,3,1),VLOOKUP(F26,回答シート!$L:$M,2,FALSE)),0)&gt;=1,1,0)))</f>
        <v>1</v>
      </c>
      <c r="I26" s="23" t="s">
        <v>126</v>
      </c>
      <c r="J26" s="23" t="s">
        <v>10</v>
      </c>
      <c r="K26" s="23">
        <f>IF(VLOOKUP(I26,回答シート!$L:$M,2,FALSE)="",0,COUNTIF(J26,"*"&amp;VLOOKUP(I26,回答シート!$L:$M,2,FALSE)&amp;"*"))</f>
        <v>1</v>
      </c>
      <c r="L26" s="23" t="s">
        <v>143</v>
      </c>
      <c r="M26" s="23" t="s">
        <v>22</v>
      </c>
      <c r="N26" s="23">
        <f>IF(IFERROR(FIND(MID(M26,1,1),VLOOKUP(L26,回答シート!$L:$M,2,FALSE)),0)&gt;=1,1,0)</f>
        <v>0</v>
      </c>
    </row>
    <row r="27" spans="2:17">
      <c r="B27" s="43"/>
      <c r="C27" s="4" t="s">
        <v>100</v>
      </c>
      <c r="E27" s="23">
        <f>H27</f>
        <v>0</v>
      </c>
      <c r="F27" s="23" t="s">
        <v>119</v>
      </c>
      <c r="G27" s="23" t="s">
        <v>22</v>
      </c>
      <c r="H27" s="23">
        <f>IF(VLOOKUP(F27,回答シート!$L:$M,2,FALSE)="",0,COUNTIF(G27,"*"&amp;VLOOKUP(F27,回答シート!$L:$M,2,FALSE)&amp;"*"))</f>
        <v>0</v>
      </c>
    </row>
    <row r="28" spans="2:17">
      <c r="B28" s="43"/>
      <c r="C28" s="4" t="s">
        <v>78</v>
      </c>
      <c r="E28" s="23">
        <f>H28</f>
        <v>0</v>
      </c>
      <c r="F28" s="23" t="s">
        <v>123</v>
      </c>
      <c r="G28" s="23" t="s">
        <v>190</v>
      </c>
      <c r="H28" s="23">
        <f>IF(VLOOKUP(F28,回答シート!$L:$M,2,FALSE)="",0,COUNTIF(G28,"*"&amp;VLOOKUP(F28,回答シート!$L:$M,2,FALSE)&amp;"*"))</f>
        <v>0</v>
      </c>
    </row>
    <row r="29" spans="2:17">
      <c r="B29" s="43"/>
      <c r="C29" s="4" t="s">
        <v>79</v>
      </c>
      <c r="E29" s="23">
        <f>H29</f>
        <v>1</v>
      </c>
      <c r="F29" s="23" t="s">
        <v>148</v>
      </c>
      <c r="G29" s="23" t="s">
        <v>10</v>
      </c>
      <c r="H29" s="23">
        <f>IF(VLOOKUP(F29,回答シート!$L:$M,2,FALSE)="",0,COUNTIF(G29,"*"&amp;VLOOKUP(F29,回答シート!$L:$M,2,FALSE)&amp;"*"))</f>
        <v>1</v>
      </c>
    </row>
    <row r="30" spans="2:17" ht="42">
      <c r="B30" s="44" t="s">
        <v>5</v>
      </c>
      <c r="C30" s="4" t="s">
        <v>101</v>
      </c>
      <c r="E30" s="23">
        <f>H30</f>
        <v>0</v>
      </c>
      <c r="F30" s="23" t="s">
        <v>125</v>
      </c>
      <c r="G30" s="23" t="s">
        <v>23</v>
      </c>
      <c r="H30" s="23">
        <f>IF(VLOOKUP(F30,回答シート!$L:$M,2,FALSE)="",0,COUNTIF(G30,"*"&amp;VLOOKUP(F30,回答シート!$L:$M,2,FALSE)&amp;"*"))</f>
        <v>0</v>
      </c>
    </row>
    <row r="31" spans="2:17" ht="28">
      <c r="B31" s="45"/>
      <c r="C31" s="4" t="s">
        <v>102</v>
      </c>
      <c r="E31" s="23">
        <f>IF(H31+K31+N31+Q31=4,1,0)</f>
        <v>0</v>
      </c>
      <c r="F31" s="23" t="s">
        <v>161</v>
      </c>
      <c r="G31" s="23" t="s">
        <v>10</v>
      </c>
      <c r="H31" s="23">
        <f>IF(VLOOKUP(F31,回答シート!$L:$M,2,FALSE)="",0,COUNTIF(G31,"*"&amp;VLOOKUP(F31,回答シート!$L:$M,2,FALSE)&amp;"*"))</f>
        <v>1</v>
      </c>
      <c r="I31" s="23" t="s">
        <v>122</v>
      </c>
      <c r="J31" s="23" t="s">
        <v>10</v>
      </c>
      <c r="K31" s="23">
        <f>IF(VLOOKUP(I31,回答シート!$L:$M,2,FALSE)="",0,COUNTIF(J31,"*"&amp;VLOOKUP(I31,回答シート!$L:$M,2,FALSE)&amp;"*"))</f>
        <v>1</v>
      </c>
      <c r="L31" s="23" t="s">
        <v>124</v>
      </c>
      <c r="M31" s="23" t="s">
        <v>22</v>
      </c>
      <c r="N31" s="23">
        <f>IF(VLOOKUP(L31,回答シート!$L:$M,2,FALSE)="",0,COUNTIF(M31,"*"&amp;VLOOKUP(L31,回答シート!$L:$M,2,FALSE)&amp;"*"))</f>
        <v>1</v>
      </c>
      <c r="O31" s="23" t="s">
        <v>162</v>
      </c>
      <c r="P31" s="23" t="s">
        <v>22</v>
      </c>
      <c r="Q31" s="23">
        <f>IF(VLOOKUP(O31,回答シート!$L:$M,2,FALSE)="",0,COUNTIF(P31,"*"&amp;VLOOKUP(O31,回答シート!$L:$M,2,FALSE)&amp;"*"))</f>
        <v>0</v>
      </c>
    </row>
    <row r="32" spans="2:17" ht="28.5" thickBot="1">
      <c r="B32" s="46"/>
      <c r="C32" s="4" t="s">
        <v>98</v>
      </c>
      <c r="E32" s="23">
        <f>H32</f>
        <v>1</v>
      </c>
      <c r="F32" s="23" t="s">
        <v>149</v>
      </c>
      <c r="G32" s="23" t="s">
        <v>10</v>
      </c>
      <c r="H32" s="23">
        <f>IF(VLOOKUP(F32,回答シート!$L:$M,2,FALSE)="",0,COUNTIF(G32,"*"&amp;VLOOKUP(F32,回答シート!$L:$M,2,FALSE)&amp;"*"))</f>
        <v>1</v>
      </c>
    </row>
    <row r="33" spans="2:3" ht="14.5" thickBot="1">
      <c r="B33" s="7" t="s">
        <v>24</v>
      </c>
      <c r="C33" s="15" t="str">
        <f>IF(SUM(E26:E32)=8,"確実例",IF(SUM(E26:E29,E32)=5,"非定型例","基準満たさず"))</f>
        <v>基準満たさず</v>
      </c>
    </row>
    <row r="35" spans="2:3">
      <c r="C35" s="20" t="s">
        <v>104</v>
      </c>
    </row>
    <row r="36" spans="2:3">
      <c r="C36" s="12" t="s">
        <v>105</v>
      </c>
    </row>
    <row r="37" spans="2:3">
      <c r="C37" s="2" t="s">
        <v>106</v>
      </c>
    </row>
  </sheetData>
  <sheetProtection sheet="1" objects="1" scenarios="1"/>
  <mergeCells count="6">
    <mergeCell ref="B30:B32"/>
    <mergeCell ref="B3:B7"/>
    <mergeCell ref="B8:B11"/>
    <mergeCell ref="B15:B19"/>
    <mergeCell ref="B20:B22"/>
    <mergeCell ref="B26:B29"/>
  </mergeCells>
  <phoneticPr fontId="1"/>
  <conditionalFormatting sqref="C3:C11">
    <cfRule type="expression" dxfId="7" priority="17">
      <formula>E3=1</formula>
    </cfRule>
  </conditionalFormatting>
  <conditionalFormatting sqref="C15:C22">
    <cfRule type="expression" dxfId="6" priority="9">
      <formula>E15=1</formula>
    </cfRule>
  </conditionalFormatting>
  <conditionalFormatting sqref="C26:C32">
    <cfRule type="expression" dxfId="5" priority="2">
      <formula>E26=1</formula>
    </cfRule>
  </conditionalFormatting>
  <conditionalFormatting sqref="C34">
    <cfRule type="expression" dxfId="4" priority="28">
      <formula>E34=1</formula>
    </cfRule>
  </conditionalFormatting>
  <pageMargins left="0.7" right="0.7" top="0.75" bottom="0.75" header="0.3" footer="0.3"/>
  <pageSetup paperSize="9" orientation="portrait" horizontalDpi="0" verticalDpi="0"/>
  <ignoredErrors>
    <ignoredError sqref="E21 E31 E10"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Q10"/>
  <sheetViews>
    <sheetView topLeftCell="B1" workbookViewId="0">
      <selection activeCell="C11" sqref="C11"/>
    </sheetView>
  </sheetViews>
  <sheetFormatPr defaultColWidth="10.69140625" defaultRowHeight="14"/>
  <cols>
    <col min="1" max="1" width="7.15234375" style="9" customWidth="1"/>
    <col min="2" max="2" width="13" style="9" customWidth="1"/>
    <col min="3" max="3" width="79.69140625" style="9" customWidth="1"/>
    <col min="4" max="4" width="10.69140625" style="9"/>
    <col min="5" max="5" width="10.69140625" style="26"/>
    <col min="6" max="11" width="6.69140625" style="26" customWidth="1"/>
    <col min="12" max="14" width="4.84375" style="26" customWidth="1"/>
    <col min="15" max="17" width="4.3828125" style="26" customWidth="1"/>
    <col min="18" max="16384" width="10.69140625" style="9"/>
  </cols>
  <sheetData>
    <row r="2" spans="2:17">
      <c r="B2" s="2" t="s">
        <v>244</v>
      </c>
    </row>
    <row r="3" spans="2:17" ht="20" customHeight="1">
      <c r="B3" s="13" t="s">
        <v>11</v>
      </c>
      <c r="C3" s="4" t="s">
        <v>72</v>
      </c>
      <c r="E3" s="23">
        <f>IF(H3+K3+N3+Q3=4,1,0)</f>
        <v>0</v>
      </c>
      <c r="F3" s="23" t="s">
        <v>115</v>
      </c>
      <c r="G3" s="23" t="s">
        <v>145</v>
      </c>
      <c r="H3" s="23">
        <f>IF(IFERROR(FIND(MID(G3,1,1),VLOOKUP(F3,回答シート!$L:$M,2,FALSE)),0)&gt;=1,1,IF(IFERROR(FIND(MID(G3,2,1),VLOOKUP(F3,回答シート!$L:$M,2,FALSE)),0)&gt;=1,1,IF(IFERROR(FIND(MID(G3,3,1),VLOOKUP(F3,回答シート!$L:$M,2,FALSE)),0)&gt;=1,1,0)))</f>
        <v>1</v>
      </c>
      <c r="I3" s="23" t="s">
        <v>126</v>
      </c>
      <c r="J3" s="23" t="s">
        <v>22</v>
      </c>
      <c r="K3" s="23">
        <f>IF(VLOOKUP(I3,回答シート!$L:$M,2,FALSE)="",0,COUNTIF(J3,"*"&amp;VLOOKUP(I3,回答シート!$L:$M,2,FALSE)&amp;"*"))</f>
        <v>0</v>
      </c>
      <c r="L3" s="23" t="s">
        <v>147</v>
      </c>
      <c r="M3" s="23" t="s">
        <v>10</v>
      </c>
      <c r="N3" s="23">
        <f>IF(VLOOKUP(L3,回答シート!$L:$M,2,FALSE)="",0,COUNTIF(M3,"*"&amp;VLOOKUP(L3,回答シート!$L:$M,2,FALSE)&amp;"*"))</f>
        <v>1</v>
      </c>
      <c r="O3" s="23" t="s">
        <v>120</v>
      </c>
      <c r="P3" s="23" t="s">
        <v>10</v>
      </c>
      <c r="Q3" s="23">
        <f>IF(VLOOKUP(O3,回答シート!$L:$M,2,FALSE)="",0,COUNTIF(P3,"*"&amp;VLOOKUP(O3,回答シート!$L:$M,2,FALSE)&amp;"*"))</f>
        <v>1</v>
      </c>
    </row>
    <row r="4" spans="2:17" ht="80" customHeight="1">
      <c r="B4" s="13" t="s">
        <v>12</v>
      </c>
      <c r="C4" s="4" t="s">
        <v>46</v>
      </c>
      <c r="E4" s="23">
        <f>H4</f>
        <v>1</v>
      </c>
      <c r="F4" s="23" t="s">
        <v>143</v>
      </c>
      <c r="G4" s="23" t="s">
        <v>193</v>
      </c>
      <c r="H4" s="23">
        <f>IF(IFERROR(FIND(MID(G4,1,1),VLOOKUP(F4,回答シート!$L:$M,2,FALSE)),0)&gt;=1,1,IF(IFERROR(FIND(MID(G4,2,1),VLOOKUP(F4,回答シート!$L:$M,2,FALSE)),0)&gt;=1,1,IF(IFERROR(FIND(MID(G4,3,1),VLOOKUP(F4,回答シート!$L:$M,2,FALSE)),0)&gt;=1,1,0)))</f>
        <v>1</v>
      </c>
    </row>
    <row r="5" spans="2:17" ht="40" customHeight="1">
      <c r="B5" s="13" t="s">
        <v>13</v>
      </c>
      <c r="C5" s="4" t="s">
        <v>73</v>
      </c>
      <c r="E5" s="23">
        <f>H5</f>
        <v>0</v>
      </c>
      <c r="F5" s="23" t="s">
        <v>198</v>
      </c>
      <c r="G5" s="23" t="s">
        <v>22</v>
      </c>
      <c r="H5" s="23">
        <f>IF(VLOOKUP(F5,回答シート!$L:$M,2,FALSE)="",0,COUNTIF(G5,"*"&amp;VLOOKUP(F5,回答シート!$L:$M,2,FALSE)&amp;"*"))</f>
        <v>0</v>
      </c>
    </row>
    <row r="6" spans="2:17" ht="20" customHeight="1">
      <c r="B6" s="13" t="s">
        <v>14</v>
      </c>
      <c r="C6" s="4" t="s">
        <v>74</v>
      </c>
      <c r="E6" s="23">
        <f>H6</f>
        <v>0</v>
      </c>
      <c r="F6" s="23" t="s">
        <v>199</v>
      </c>
      <c r="G6" s="23" t="s">
        <v>22</v>
      </c>
      <c r="H6" s="23">
        <f>IF(VLOOKUP(F6,回答シート!$L:$M,2,FALSE)="",0,COUNTIF(G6,"*"&amp;VLOOKUP(F6,回答シート!$L:$M,2,FALSE)&amp;"*"))</f>
        <v>0</v>
      </c>
    </row>
    <row r="7" spans="2:17" ht="20" customHeight="1" thickBot="1">
      <c r="B7" s="14" t="s">
        <v>47</v>
      </c>
      <c r="C7" s="4" t="s">
        <v>75</v>
      </c>
      <c r="E7" s="23">
        <f>H7</f>
        <v>1</v>
      </c>
      <c r="F7" s="23" t="s">
        <v>149</v>
      </c>
      <c r="G7" s="23" t="s">
        <v>10</v>
      </c>
      <c r="H7" s="23">
        <f>IF(VLOOKUP(F7,回答シート!$L:$M,2,FALSE)="",0,COUNTIF(G7,"*"&amp;VLOOKUP(F7,回答シート!$L:$M,2,FALSE)&amp;"*"))</f>
        <v>1</v>
      </c>
    </row>
    <row r="8" spans="2:17" ht="14.5" thickBot="1">
      <c r="B8" s="7" t="s">
        <v>24</v>
      </c>
      <c r="C8" s="15" t="str">
        <f>IF(SUM(E3:E7)=5, "PPPD", "基準満たさず")</f>
        <v>基準満たさず</v>
      </c>
    </row>
    <row r="10" spans="2:17" ht="28">
      <c r="C10" s="9" t="s">
        <v>114</v>
      </c>
    </row>
  </sheetData>
  <sheetProtection sheet="1" objects="1" scenarios="1"/>
  <phoneticPr fontId="1"/>
  <conditionalFormatting sqref="C3:C7">
    <cfRule type="expression" dxfId="3" priority="1">
      <formula>E3=1</formula>
    </cfRule>
  </conditionalFormatting>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回答シート</vt:lpstr>
      <vt:lpstr>サマリ</vt:lpstr>
      <vt:lpstr>メニエール病</vt:lpstr>
      <vt:lpstr>前庭性片頭痛</vt:lpstr>
      <vt:lpstr>前庭性発作症</vt:lpstr>
      <vt:lpstr>血行動態性起立性めまい</vt:lpstr>
      <vt:lpstr>前庭神経炎</vt:lpstr>
      <vt:lpstr>BPPV</vt:lpstr>
      <vt:lpstr>PPPD</vt:lpstr>
      <vt:lpstr>両側前庭障害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堤 剛</cp:lastModifiedBy>
  <dcterms:created xsi:type="dcterms:W3CDTF">2020-05-31T07:03:15Z</dcterms:created>
  <dcterms:modified xsi:type="dcterms:W3CDTF">2023-07-17T12:16:49Z</dcterms:modified>
</cp:coreProperties>
</file>